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725" windowHeight="9135"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<sst xmlns="http://schemas.openxmlformats.org/spreadsheetml/2006/main" count="3788" uniqueCount="2995">
  <si>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</si>
  <si>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</si>
  <si>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</si>
  <si>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</si>
  <si>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</si>
  <si>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</si>
  <si>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</si>
  <si>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</si>
  <si>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</si>
  <si>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</si>
  <si>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</si>
  <si>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</si>
  <si>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</si>
  <si>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</si>
  <si>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</si>
  <si>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</si>
  <si>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</si>
  <si>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</si>
  <si>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</si>
  <si>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</si>
  <si>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</si>
  <si>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</si>
  <si>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</si>
  <si>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</si>
  <si>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</si>
  <si>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</si>
  <si>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</si>
  <si>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</si>
  <si>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</si>
  <si>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</si>
  <si>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</si>
  <si>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</si>
  <si>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</si>
  <si>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</si>
  <si>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</si>
  <si>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</si>
  <si>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</si>
  <si>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</si>
  <si>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</si>
  <si>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</si>
  <si>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</si>
  <si>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</si>
  <si>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</si>
  <si>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</si>
  <si>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</si>
  <si>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</si>
  <si>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</si>
  <si>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</si>
  <si>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</si>
  <si>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</si>
  <si>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</si>
  <si>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</si>
  <si>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</si>
  <si>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</si>
  <si>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</si>
  <si>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</si>
  <si>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</si>
  <si>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</si>
  <si>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</si>
  <si>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</si>
  <si>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</si>
  <si>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</si>
  <si>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</si>
  <si>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</si>
  <si>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</si>
  <si>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</si>
  <si>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</si>
  <si>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</si>
  <si>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</si>
  <si>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</si>
  <si>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</si>
  <si>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</si>
  <si>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</si>
  <si>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</si>
  <si>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</si>
  <si>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</si>
  <si>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</si>
  <si>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</si>
  <si>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</si>
  <si>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</si>
  <si>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</si>
  <si>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</si>
  <si>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</si>
  <si>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</si>
  <si>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</si>
  <si>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</si>
  <si>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</si>
  <si>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</si>
  <si>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</si>
  <si>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</si>
  <si>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</si>
  <si>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</si>
  <si>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</si>
  <si>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</si>
  <si>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</si>
  <si>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</si>
  <si>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</si>
  <si>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</si>
  <si>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</si>
  <si>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</si>
  <si>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</si>
  <si>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</si>
  <si>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</si>
  <si>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</si>
  <si>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</si>
  <si>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</si>
  <si>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</si>
  <si>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</si>
  <si>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</si>
  <si>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</si>
  <si>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</si>
  <si>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</si>
  <si>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</si>
  <si>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</si>
  <si>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</si>
  <si>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</si>
  <si>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</si>
  <si>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</si>
  <si>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</si>
  <si>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</si>
  <si>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</si>
  <si>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</si>
  <si>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</si>
  <si>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</si>
  <si>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</si>
  <si>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</si>
  <si>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</si>
  <si>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</si>
  <si>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</si>
  <si>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</si>
  <si>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</si>
  <si>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</si>
  <si>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</si>
  <si>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</si>
  <si>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</si>
  <si>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</si>
  <si>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</si>
  <si>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</si>
  <si>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</si>
  <si>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</si>
  <si>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</si>
  <si>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</si>
  <si>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</si>
  <si>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</si>
  <si>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</si>
  <si>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</si>
  <si>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</si>
  <si>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</si>
  <si>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</si>
  <si>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</si>
  <si>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</si>
  <si>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</si>
  <si>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</si>
  <si>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</si>
  <si>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</si>
  <si>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</si>
  <si>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</si>
  <si>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</si>
  <si>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</si>
  <si>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</si>
  <si>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</si>
  <si>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</si>
  <si>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</si>
  <si>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</si>
  <si>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</si>
  <si>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</si>
  <si>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</si>
  <si>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</si>
  <si>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</si>
  <si>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</si>
  <si>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</si>
  <si>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</si>
  <si>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</si>
  <si>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</si>
  <si>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</si>
  <si>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</si>
  <si>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</si>
  <si>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</si>
  <si>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</si>
  <si>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</si>
  <si>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</si>
  <si>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</si>
  <si>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</si>
  <si>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</si>
  <si>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</si>
  <si>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</si>
  <si>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</si>
  <si>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</si>
  <si>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</si>
  <si>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</si>
  <si>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</si>
  <si>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</si>
  <si>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</si>
  <si>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</si>
  <si>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</si>
  <si>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</si>
  <si>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</si>
  <si>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</si>
  <si>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</si>
  <si>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</si>
  <si>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</si>
  <si>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</si>
  <si>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</si>
  <si>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</si>
  <si>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</si>
  <si>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</si>
  <si>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</si>
  <si>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</si>
  <si>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</si>
  <si>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</si>
  <si>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</si>
  <si>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</si>
  <si>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</si>
  <si>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</si>
  <si>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</si>
  <si>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</si>
  <si>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</si>
  <si>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</si>
  <si>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</si>
  <si>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</si>
  <si>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</si>
  <si>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</si>
  <si>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</si>
  <si>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</si>
  <si>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</si>
  <si>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</si>
  <si>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</si>
  <si>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</si>
  <si>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</si>
  <si>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</si>
  <si>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</si>
  <si>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</si>
  <si>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</si>
  <si>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</si>
  <si>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</si>
  <si>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</si>
  <si>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</si>
  <si>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</si>
  <si>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</si>
  <si>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</si>
  <si>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</si>
  <si>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</si>
  <si>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</si>
  <si>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</si>
  <si>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</si>
  <si>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</si>
  <si>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</si>
  <si>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</si>
  <si>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</si>
  <si>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</si>
  <si>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</si>
  <si>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</si>
  <si>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</si>
  <si>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</si>
  <si>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</si>
  <si>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</si>
  <si>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</si>
  <si>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</si>
  <si>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</si>
  <si>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</si>
  <si>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</si>
  <si>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</si>
  <si>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</si>
  <si>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</si>
  <si>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</si>
  <si>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</si>
  <si>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</si>
  <si>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</si>
  <si>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</si>
  <si>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</si>
  <si>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</si>
  <si>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</si>
  <si>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</si>
  <si>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</si>
  <si>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</si>
  <si>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</si>
  <si>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</si>
  <si>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</si>
  <si>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</si>
  <si>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</si>
  <si>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</si>
  <si>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</si>
  <si>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</si>
  <si>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</si>
  <si>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</si>
  <si>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</si>
  <si>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</si>
  <si>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</si>
  <si>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</si>
  <si>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</si>
  <si>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</si>
  <si>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</si>
  <si>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</si>
  <si>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</si>
  <si>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</si>
  <si>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</si>
  <si>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</si>
  <si>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</si>
  <si>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</si>
  <si>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</si>
  <si>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</si>
  <si>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</si>
  <si>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</si>
  <si>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</si>
  <si>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</si>
  <si>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</si>
  <si>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</si>
  <si>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</si>
  <si>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</si>
  <si>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</si>
  <si>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</si>
  <si>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</si>
  <si>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</si>
  <si>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</si>
  <si>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</si>
  <si>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</si>
  <si>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</si>
  <si>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</si>
  <si>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</si>
  <si>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</si>
  <si>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</si>
  <si>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</si>
  <si>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</si>
  <si>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</si>
  <si>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</si>
  <si>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</si>
  <si>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</si>
  <si>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</si>
  <si>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</si>
  <si>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</si>
  <si>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</si>
  <si>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</si>
  <si>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</si>
  <si>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</si>
  <si>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</si>
  <si>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</si>
  <si>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</si>
  <si>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</si>
  <si>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</si>
  <si>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</si>
  <si>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</si>
  <si>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</si>
  <si>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</si>
  <si>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</si>
  <si>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</si>
  <si>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</si>
  <si>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</si>
  <si>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</si>
  <si>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</si>
  <si>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</si>
  <si>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</si>
  <si>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</si>
  <si>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</si>
  <si>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</si>
  <si>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</si>
  <si>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</si>
  <si>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</si>
  <si>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</si>
  <si>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</si>
  <si>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</si>
  <si>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</si>
  <si>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</si>
  <si>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</si>
  <si>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</si>
  <si>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</si>
  <si>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</si>
  <si>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</si>
  <si>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</si>
  <si>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</si>
  <si>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</si>
  <si>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</si>
  <si>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</si>
  <si>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</si>
  <si>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</si>
  <si>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</si>
  <si>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</si>
  <si>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</si>
  <si>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</si>
  <si>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</si>
  <si>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</si>
  <si>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</si>
  <si>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</si>
  <si>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</si>
  <si>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</si>
  <si>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</si>
  <si>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</si>
  <si>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</si>
  <si>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</si>
  <si>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</si>
  <si>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</si>
  <si>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</si>
  <si>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</si>
  <si>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</si>
  <si>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</si>
  <si>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</si>
  <si>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</si>
  <si>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</si>
  <si>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</si>
  <si>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</si>
  <si>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</si>
  <si>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</si>
  <si>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</si>
  <si>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</si>
  <si>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</si>
  <si>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</si>
  <si>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</si>
  <si>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</si>
  <si>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</si>
  <si>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</si>
  <si>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</si>
  <si>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</si>
  <si>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</si>
  <si>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</si>
  <si>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</si>
  <si>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</si>
  <si>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</si>
  <si>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</si>
  <si>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</si>
  <si>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</si>
  <si>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</si>
  <si>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</si>
  <si>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</si>
  <si>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</si>
  <si>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</si>
  <si>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</si>
  <si>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</si>
  <si>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</si>
  <si>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</si>
  <si>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</si>
  <si>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</si>
  <si>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</si>
  <si>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</si>
  <si>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</si>
  <si>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</si>
  <si>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</si>
  <si>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</si>
  <si>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</si>
  <si>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</si>
  <si>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</si>
  <si>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</si>
  <si>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</si>
  <si>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</si>
  <si>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</si>
  <si>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</si>
  <si>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</si>
  <si>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</si>
  <si>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</si>
  <si>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</si>
  <si>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</si>
  <si>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</si>
  <si>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</si>
  <si>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</si>
  <si>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</si>
  <si>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</si>
  <si>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</si>
  <si>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</si>
  <si>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</si>
  <si>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</si>
  <si>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</si>
  <si>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</si>
  <si>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</si>
  <si>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</si>
  <si>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</si>
  <si>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</si>
  <si>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</si>
  <si>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</si>
  <si>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</si>
  <si>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</si>
  <si>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</si>
  <si>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</si>
  <si>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</si>
  <si>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</si>
  <si>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</si>
  <si>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</si>
  <si>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</si>
  <si>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</si>
  <si>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</si>
  <si>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</si>
  <si>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</si>
  <si>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</si>
  <si>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</si>
  <si>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</si>
  <si>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</si>
  <si>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</si>
  <si>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</si>
  <si>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</si>
  <si>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</si>
  <si>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</si>
  <si>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</si>
  <si>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</si>
  <si>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</si>
  <si>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</si>
  <si>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</si>
  <si>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</si>
  <si>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</si>
  <si>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</si>
  <si>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</si>
  <si>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</si>
  <si>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</si>
  <si>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</si>
  <si>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</si>
  <si>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</si>
  <si>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</si>
  <si>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</si>
  <si>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</si>
  <si>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</si>
  <si>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</si>
  <si>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</si>
  <si>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</si>
  <si>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</si>
  <si>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</si>
  <si>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</si>
  <si>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</si>
  <si>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</si>
  <si>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</si>
  <si>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</si>
  <si>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</si>
  <si>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</si>
  <si>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</si>
  <si>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</si>
  <si>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</si>
  <si>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</si>
  <si>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</si>
  <si>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</si>
  <si>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</si>
  <si>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</si>
  <si>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</si>
  <si>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</si>
  <si>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</si>
  <si>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</si>
  <si>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</si>
  <si>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</si>
  <si>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</si>
  <si>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</si>
  <si>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</si>
  <si>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</si>
  <si>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</si>
  <si>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</si>
  <si>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</si>
  <si>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</si>
  <si>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</si>
  <si>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</si>
  <si>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</si>
  <si>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</si>
  <si>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</si>
  <si>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</si>
  <si>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</si>
  <si>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</si>
  <si>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</si>
  <si>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</si>
  <si>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</si>
  <si>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</si>
  <si>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</si>
  <si>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</si>
  <si>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</si>
  <si>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</si>
  <si>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</si>
  <si>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</si>
  <si>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</si>
  <si>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</si>
  <si>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</si>
  <si>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</si>
  <si>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</si>
  <si>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</si>
  <si>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</si>
  <si>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</si>
  <si>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</si>
  <si>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</si>
  <si>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</si>
  <si>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</si>
  <si>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</si>
  <si>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</si>
  <si>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</si>
  <si>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</si>
  <si>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</si>
  <si>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</si>
  <si>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</si>
  <si>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</si>
  <si>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</si>
  <si>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</si>
  <si>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</si>
  <si>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</si>
  <si>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</si>
  <si>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</si>
  <si>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</si>
  <si>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</si>
  <si>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</si>
  <si>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</si>
  <si>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</si>
  <si>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</si>
  <si>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</si>
  <si>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</si>
  <si>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</si>
  <si>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</si>
  <si>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</si>
  <si>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</si>
  <si>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</si>
  <si>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</si>
  <si>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</si>
  <si>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</si>
  <si>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</si>
  <si>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</si>
  <si>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</si>
  <si>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</si>
  <si>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</si>
  <si>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</si>
  <si>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</si>
  <si>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</si>
  <si>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</si>
  <si>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</si>
  <si>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</si>
  <si>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</si>
  <si>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</si>
  <si>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</si>
  <si>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</si>
  <si>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</si>
  <si>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</si>
  <si>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</si>
  <si>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</si>
  <si>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</si>
  <si>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</si>
  <si>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</si>
  <si>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</si>
  <si>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</si>
  <si>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</si>
  <si>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</si>
  <si>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</si>
  <si>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</si>
  <si>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</si>
  <si>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</si>
  <si>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</si>
  <si>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</si>
  <si>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</si>
  <si>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</si>
  <si>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</si>
  <si>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</si>
  <si>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</si>
  <si>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</si>
  <si>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</si>
  <si>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</si>
  <si>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</si>
  <si>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</si>
  <si>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</si>
  <si>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</si>
  <si>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</si>
  <si>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</si>
  <si>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</si>
  <si>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</si>
  <si>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</si>
  <si>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</si>
  <si>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</si>
  <si>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</si>
  <si>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</si>
  <si>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</si>
  <si>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</si>
  <si>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</si>
  <si>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</si>
  <si>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</si>
  <si>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</si>
  <si>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</si>
  <si>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</si>
  <si>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</si>
  <si>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</si>
  <si>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</si>
  <si>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</si>
  <si>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</si>
  <si>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</si>
  <si>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</si>
  <si>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</si>
  <si>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</si>
  <si>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</si>
  <si>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</si>
  <si>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</si>
  <si>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</si>
  <si>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</si>
  <si>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</si>
  <si>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</si>
  <si>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</si>
  <si>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</si>
  <si>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</si>
  <si>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</si>
  <si>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</si>
  <si>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</si>
  <si>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</si>
  <si>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</si>
  <si>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</si>
  <si>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</si>
  <si>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</si>
  <si>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</si>
  <si>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</si>
  <si>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</si>
  <si>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</si>
  <si>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</si>
  <si>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</si>
  <si>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</si>
  <si>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</si>
  <si>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</si>
  <si>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</si>
  <si>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</si>
  <si>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</si>
  <si>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</si>
  <si>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</si>
  <si>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</si>
  <si>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</si>
  <si>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</si>
  <si>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</si>
  <si>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</si>
  <si>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</si>
  <si>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</si>
  <si>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</si>
  <si>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</si>
  <si>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</si>
  <si>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</si>
  <si>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</si>
  <si>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</si>
  <si>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</si>
  <si>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</si>
  <si>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</si>
  <si>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</si>
  <si>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</si>
  <si>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</si>
  <si>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</si>
  <si>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</si>
  <si>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</si>
  <si>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</si>
  <si>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</si>
  <si>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</si>
  <si>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</si>
  <si>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</si>
  <si>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</si>
  <si>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</si>
  <si>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</si>
  <si>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</si>
  <si>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</si>
  <si>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</si>
  <si>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</si>
  <si>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</si>
  <si>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</si>
  <si>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</si>
  <si>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</si>
  <si>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</si>
  <si>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</si>
  <si>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</si>
  <si>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</si>
  <si>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</si>
  <si>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</si>
  <si>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</si>
  <si>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</si>
  <si>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</si>
  <si>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</si>
  <si>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</si>
  <si>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</si>
  <si>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</si>
  <si>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</si>
  <si>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</si>
  <si>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</si>
  <si>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</si>
  <si>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</si>
  <si>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</si>
  <si>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</si>
  <si>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</si>
  <si>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</si>
  <si>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</si>
  <si>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</si>
  <si>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</si>
  <si>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</si>
  <si>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</si>
  <si>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</si>
  <si>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</si>
  <si>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</si>
  <si>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</si>
  <si>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</si>
  <si>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</si>
  <si>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</si>
  <si>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</si>
  <si>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</si>
  <si>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</si>
  <si>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</si>
  <si>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</si>
  <si>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</si>
  <si>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</si>
  <si>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</si>
  <si>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</si>
  <si>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</si>
  <si>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</si>
  <si>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</si>
  <si>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</si>
  <si>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</si>
  <si>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</si>
  <si>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</si>
  <si>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</si>
  <si>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</si>
  <si>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</si>
  <si>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</si>
  <si>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</si>
  <si>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</si>
  <si>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</si>
  <si>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</si>
  <si>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</si>
  <si>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</si>
  <si>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</si>
  <si>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</si>
  <si>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</si>
  <si>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</si>
  <si>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</si>
  <si>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</si>
  <si>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</si>
  <si>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</si>
  <si>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</si>
  <si>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</si>
  <si>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</si>
  <si>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</si>
  <si>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</si>
  <si>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</si>
  <si>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</si>
  <si>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</si>
  <si>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</si>
  <si>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</si>
  <si>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</si>
  <si>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</si>
  <si>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</si>
  <si>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</si>
  <si>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</si>
  <si>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</si>
  <si>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</si>
  <si>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</si>
  <si>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</si>
  <si>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</si>
  <si>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</si>
  <si>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</si>
  <si>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</si>
  <si>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</si>
  <si>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</si>
  <si>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</si>
  <si>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</si>
  <si>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</si>
  <si>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</si>
  <si>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</si>
  <si>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</si>
  <si>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</si>
  <si>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</si>
  <si>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</si>
  <si>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</si>
  <si>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</si>
  <si>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</si>
  <si>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</si>
  <si>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</si>
  <si>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</si>
  <si>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</si>
  <si>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</si>
  <si>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</si>
  <si>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</si>
  <si>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</si>
  <si>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</si>
  <si>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</si>
  <si>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</si>
  <si>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</si>
  <si>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</si>
  <si>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</si>
  <si>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</si>
  <si>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</si>
  <si>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</si>
  <si>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</si>
  <si>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</si>
  <si>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</si>
  <si>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</si>
  <si>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</si>
  <si>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</si>
  <si>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</si>
  <si>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</si>
  <si>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</si>
  <si>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</si>
  <si>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</si>
  <si>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</si>
  <si>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</si>
  <si>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</si>
  <si>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</si>
  <si>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</si>
  <si>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</si>
  <si>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</si>
  <si>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</si>
  <si>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</si>
  <si>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</si>
  <si>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</si>
  <si>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</si>
  <si>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</si>
  <si>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</si>
  <si>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</si>
  <si>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</si>
  <si>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</si>
  <si>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</si>
  <si>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</si>
  <si>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</si>
  <si>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</si>
  <si>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</si>
  <si>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</si>
  <si>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</si>
  <si>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</si>
  <si>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</si>
  <si>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</si>
  <si>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</si>
  <si>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</si>
  <si>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</si>
  <si>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</si>
  <si>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</si>
  <si>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</si>
  <si>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</si>
  <si>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</si>
  <si>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</si>
  <si>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</si>
  <si>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</si>
  <si>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</si>
  <si>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</si>
  <si>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</si>
  <si>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</si>
  <si>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</si>
  <si>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</si>
  <si>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</si>
  <si>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</si>
  <si>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</si>
  <si>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</si>
  <si>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</si>
  <si>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</si>
  <si>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</si>
  <si>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</si>
  <si>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</si>
  <si>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</si>
  <si>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</si>
  <si>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</si>
  <si>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</si>
  <si>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</si>
  <si>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</si>
  <si>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</si>
  <si>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</si>
  <si>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</si>
  <si>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</si>
  <si>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</si>
  <si>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</si>
  <si>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</si>
  <si>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</si>
  <si>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</si>
  <si>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</si>
  <si>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</si>
  <si>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</si>
  <si>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</si>
  <si>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</si>
  <si>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</si>
  <si>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</si>
  <si>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</si>
  <si>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</si>
  <si>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</si>
  <si>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</si>
  <si>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</si>
  <si>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</si>
  <si>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</si>
  <si>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</si>
  <si>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</si>
  <si>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</si>
  <si>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</si>
  <si>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</si>
  <si>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</si>
  <si>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</si>
  <si>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</si>
  <si>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</si>
  <si>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</si>
  <si>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</si>
  <si>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</si>
  <si>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</si>
  <si>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</si>
  <si>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</si>
  <si>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</si>
  <si>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</si>
  <si>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</si>
  <si>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</si>
  <si>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</si>
  <si>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</si>
  <si>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</si>
  <si>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</si>
  <si>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</si>
  <si>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</si>
  <si>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</si>
  <si>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</si>
  <si>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</si>
  <si>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</si>
  <si>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</si>
  <si>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</si>
  <si>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</si>
  <si>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</si>
  <si>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</si>
  <si>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</si>
  <si>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</si>
  <si>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</si>
  <si>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</si>
  <si>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</si>
  <si>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</si>
  <si>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</si>
  <si>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</si>
  <si>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</si>
  <si>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</si>
  <si>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</si>
  <si>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</si>
  <si>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</si>
  <si>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</si>
  <si>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</si>
  <si>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</si>
  <si>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</si>
  <si>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</si>
  <si>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</si>
  <si>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</si>
  <si>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</si>
  <si>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</si>
  <si>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</si>
  <si>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</si>
  <si>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</si>
  <si>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</si>
  <si>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</si>
  <si>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</si>
  <si>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</si>
  <si>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</si>
  <si>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</si>
  <si>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</si>
  <si>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</si>
  <si>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</si>
  <si>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</si>
  <si>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</si>
  <si>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</si>
  <si>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</si>
  <si>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</si>
  <si>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</si>
  <si>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</si>
  <si>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</si>
  <si>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</si>
  <si>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</si>
  <si>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</si>
  <si>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</si>
  <si>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</si>
  <si>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</si>
  <si>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</si>
  <si>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</si>
  <si>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</si>
  <si>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</si>
  <si>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</si>
  <si>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</si>
  <si>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</si>
  <si>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</si>
  <si>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</si>
  <si>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</si>
  <si>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</si>
  <si>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</si>
  <si>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</si>
  <si>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</si>
  <si>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</si>
  <si>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</si>
  <si>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</si>
  <si>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</si>
  <si>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</si>
  <si>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</si>
  <si>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</si>
  <si>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</si>
  <si>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</si>
  <si>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</si>
  <si>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</si>
  <si>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</si>
  <si>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</si>
  <si>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</si>
  <si>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</si>
  <si>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</si>
  <si>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</si>
  <si>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</si>
  <si>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</si>
  <si>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</si>
  <si>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</si>
  <si>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</si>
  <si>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</si>
  <si>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</si>
  <si>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</si>
  <si>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</si>
  <si>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</si>
  <si>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</si>
  <si>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</si>
  <si>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</si>
  <si>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</si>
  <si>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</si>
  <si>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</si>
  <si>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</si>
  <si>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</si>
  <si>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</si>
  <si>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</si>
  <si>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</si>
  <si>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</si>
  <si>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</si>
  <si>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</si>
  <si>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</si>
  <si>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</si>
  <si>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</si>
  <si>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</si>
  <si>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</si>
  <si>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</si>
  <si>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</si>
  <si>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</si>
  <si>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</si>
  <si>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</si>
  <si>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</si>
  <si>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</si>
  <si>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</si>
  <si>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</si>
  <si>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</si>
  <si>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</si>
  <si>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</si>
  <si>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</si>
  <si>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</si>
  <si>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</si>
  <si>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</si>
  <si>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</si>
  <si>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</si>
  <si>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</si>
  <si>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</si>
  <si>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</si>
  <si>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</si>
  <si>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</si>
  <si>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</si>
  <si>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</si>
  <si>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</si>
  <si>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</si>
  <si>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</si>
  <si>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</si>
  <si>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</si>
  <si>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</si>
  <si>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</si>
  <si>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</si>
  <si>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</si>
  <si>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</si>
  <si>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</si>
  <si>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</si>
  <si>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</si>
  <si>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</si>
  <si>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</si>
  <si>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</si>
  <si>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</si>
  <si>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</si>
  <si>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</si>
  <si>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</si>
  <si>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</si>
  <si>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</si>
  <si>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</si>
  <si>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</si>
  <si>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</si>
  <si>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</si>
  <si>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</si>
  <si>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</si>
  <si>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</si>
  <si>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</si>
  <si>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</si>
  <si>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</si>
  <si>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</si>
  <si>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</si>
  <si>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</si>
  <si>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</si>
  <si>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</si>
  <si>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</si>
  <si>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</si>
  <si>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</si>
  <si>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</si>
  <si>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</si>
  <si>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</si>
  <si>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</si>
  <si>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</si>
  <si>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</si>
  <si>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</si>
  <si>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</si>
  <si>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</si>
  <si>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</si>
  <si>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</si>
  <si>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</si>
  <si>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</si>
  <si>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</si>
  <si>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</si>
  <si>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</si>
  <si>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</si>
  <si>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</si>
  <si>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</si>
  <si>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</si>
  <si>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</si>
  <si>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</si>
  <si>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</si>
  <si>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</si>
  <si>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</si>
  <si>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</si>
  <si>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</si>
  <si>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</si>
  <si>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</si>
  <si>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</si>
  <si>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</si>
  <si>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</si>
  <si>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</si>
  <si>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</si>
  <si>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</si>
  <si>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</si>
  <si>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</si>
  <si>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</si>
  <si>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</si>
  <si>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</si>
  <si>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</si>
  <si>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</si>
  <si>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</si>
  <si>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</si>
  <si>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</si>
  <si>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</si>
  <si>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</si>
  <si>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</si>
  <si>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</si>
  <si>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</si>
  <si>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</si>
  <si>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</si>
  <si>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</si>
  <si>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</si>
  <si>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</si>
  <si>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</si>
  <si>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</si>
  <si>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</si>
  <si>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</si>
  <si>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</si>
  <si>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</si>
  <si>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</si>
  <si>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</si>
  <si>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</si>
  <si>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</si>
  <si>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</si>
  <si>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</si>
  <si>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</si>
  <si>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</si>
  <si>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</si>
  <si>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</si>
  <si>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</si>
  <si>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</si>
  <si>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</si>
  <si>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</si>
  <si>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</si>
  <si>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</si>
  <si>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</si>
  <si>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</si>
  <si>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</si>
  <si>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</si>
  <si>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</si>
  <si>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</si>
  <si>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</si>
  <si>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</si>
  <si>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</si>
  <si>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</si>
  <si>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</si>
  <si>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</si>
  <si>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</si>
  <si>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</si>
  <si>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</si>
  <si>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</si>
  <si>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</si>
  <si>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</si>
  <si>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</si>
  <si>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</si>
  <si>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</si>
  <si>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</si>
  <si>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</si>
  <si>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</si>
  <si>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</si>
  <si>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</si>
  <si>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</si>
  <si>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</si>
  <si>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</si>
  <si>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</si>
  <si>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</si>
  <si>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</si>
  <si>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</si>
  <si>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</si>
  <si>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</si>
  <si>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</si>
  <si>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</si>
  <si>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</si>
  <si>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</si>
  <si>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</si>
  <si>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</si>
  <si>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</si>
  <si>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</si>
  <si>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</si>
  <si>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</si>
  <si>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</si>
  <si>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</si>
  <si>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</si>
  <si>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</si>
  <si>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</si>
  <si>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</si>
  <si>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</si>
  <si>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</si>
  <si>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</si>
  <si>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</si>
  <si>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</si>
  <si>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</si>
  <si>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</si>
  <si>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</si>
  <si>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</si>
  <si>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</si>
  <si>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</si>
  <si>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</si>
  <si>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</si>
  <si>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</si>
  <si>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</si>
  <si>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</si>
  <si>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</si>
  <si>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</si>
  <si>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</si>
  <si>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</si>
  <si>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</si>
  <si>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</si>
  <si>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</si>
  <si>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</si>
  <si>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</si>
  <si>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</si>
  <si>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</si>
  <si>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</si>
  <si>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</si>
  <si>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</si>
  <si>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</si>
  <si>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</si>
  <si>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</si>
  <si>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</si>
  <si>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</si>
  <si>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</si>
  <si>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</si>
  <si>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</si>
  <si>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</si>
  <si>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</si>
  <si>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</si>
  <si>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</si>
  <si>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</si>
  <si>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</si>
  <si>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</si>
  <si>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</si>
  <si>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</si>
  <si>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</si>
  <si>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</si>
  <si>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</si>
  <si>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</si>
  <si>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</si>
  <si>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</si>
  <si>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</si>
  <si>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</si>
  <si>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</si>
  <si>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</si>
  <si>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</si>
  <si>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</si>
  <si>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</si>
  <si>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</si>
  <si>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</si>
  <si>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</si>
  <si>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</si>
  <si>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</si>
  <si>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</si>
  <si>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</si>
  <si>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</si>
  <si>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</si>
  <si>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</si>
  <si>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</si>
  <si>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</si>
  <si>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</si>
  <si>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</si>
  <si>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</si>
  <si>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</si>
  <si>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</si>
  <si>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</si>
  <si>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</si>
  <si>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</si>
  <si>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</si>
  <si>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</si>
  <si>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</si>
  <si>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</si>
  <si>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</si>
  <si>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</si>
  <si>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</si>
  <si>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</si>
  <si>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</si>
  <si>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</si>
  <si>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</si>
  <si>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</si>
  <si>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</si>
  <si>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</si>
  <si>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</si>
  <si>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</si>
  <si>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</si>
  <si>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</si>
  <si>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</si>
  <si>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</si>
  <si>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</si>
  <si>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</si>
  <si>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</si>
  <si>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</si>
  <si>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</si>
  <si>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</si>
  <si>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</si>
  <si>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</si>
  <si>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</si>
  <si>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</si>
  <si>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</si>
  <si>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</si>
  <si>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</si>
  <si>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</si>
  <si>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</si>
  <si>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</si>
  <si>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</si>
  <si>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</si>
  <si>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</si>
  <si>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</si>
  <si>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</si>
  <si>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</si>
  <si>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</si>
  <si>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</si>
  <si>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</si>
  <si>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</si>
  <si>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</si>
  <si>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</si>
  <si>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</si>
  <si>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</si>
  <si>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</si>
  <si>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</si>
  <si>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</si>
  <si>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</si>
  <si>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</si>
  <si>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</si>
  <si>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</si>
  <si>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</si>
  <si>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</si>
  <si>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</si>
  <si>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</si>
  <si>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</si>
  <si>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</si>
  <si>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</si>
  <si>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</si>
  <si>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</si>
  <si>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</si>
  <si>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</si>
  <si>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</si>
  <si>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</si>
  <si>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</si>
  <si>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</si>
  <si>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</si>
  <si>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</si>
  <si>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</si>
  <si>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</si>
  <si>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</si>
  <si>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</si>
  <si>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</si>
  <si>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</si>
  <si>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</si>
  <si>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</si>
  <si>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</si>
  <si>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</si>
  <si>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</si>
  <si>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</si>
  <si>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</si>
  <si>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</si>
  <si>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</si>
  <si>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</si>
  <si>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</si>
  <si>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</si>
  <si>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</si>
  <si>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</si>
  <si>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</si>
  <si>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</si>
  <si>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</si>
  <si>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</si>
  <si>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</si>
  <si>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</si>
  <si>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</si>
  <si>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</si>
  <si>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</si>
  <si>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</si>
  <si>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</si>
  <si>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</si>
  <si>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</si>
  <si>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</si>
  <si>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</si>
  <si>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</si>
  <si>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</si>
  <si>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</si>
  <si>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</si>
  <si>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</si>
  <si>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</si>
  <si>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</si>
  <si>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</si>
  <si>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</si>
  <si>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</si>
  <si>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</si>
  <si>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</si>
  <si>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</si>
  <si>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</si>
  <si>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</si>
  <si>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</si>
  <si>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</si>
  <si>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</si>
  <si>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</si>
  <si>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</si>
  <si>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</si>
  <si>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</si>
  <si>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</si>
  <si>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</si>
  <si>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</si>
  <si>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</si>
  <si>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</si>
  <si>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</si>
  <si>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</si>
  <si>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</si>
  <si>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</si>
  <si>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</si>
  <si>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</si>
  <si>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</si>
  <si>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</si>
  <si>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</si>
  <si>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</si>
  <si>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</si>
  <si>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</si>
  <si>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</si>
  <si>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</si>
  <si>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</si>
  <si>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</si>
  <si>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</si>
  <si>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</si>
  <si>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</si>
  <si>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</si>
  <si>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</si>
  <si>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</si>
  <si>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</si>
  <si>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</si>
  <si>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</si>
  <si>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</si>
  <si>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</si>
  <si>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</si>
  <si>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</si>
  <si>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</si>
  <si>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</si>
  <si>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</si>
  <si>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</si>
  <si>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</si>
  <si>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</si>
  <si>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</si>
  <si>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</si>
  <si>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</si>
  <si>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</si>
  <si>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</si>
  <si>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</si>
  <si>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</si>
  <si>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</si>
  <si>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</si>
  <si>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</si>
  <si>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</si>
  <si>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</si>
  <si>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</si>
  <si>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</si>
  <si>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</si>
  <si>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</si>
  <si>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</si>
  <si>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</si>
  <si>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</si>
  <si>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</si>
  <si>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</si>
  <si>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</si>
  <si>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</si>
  <si>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</si>
  <si>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</si>
  <si>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</si>
  <si>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</si>
  <si>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</si>
  <si>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</si>
  <si>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</si>
  <si>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</si>
  <si>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</si>
  <si>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</si>
  <si>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</si>
  <si>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</si>
  <si>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</si>
  <si>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</si>
  <si>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</si>
  <si>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</si>
  <si>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</si>
  <si>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</si>
  <si>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</si>
  <si>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</si>
  <si>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</si>
  <si>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</si>
  <si>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</si>
  <si>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</si>
  <si>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</si>
  <si>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</si>
  <si>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</si>
  <si>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</si>
  <si>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</si>
  <si>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</si>
  <si>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</si>
  <si>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</si>
  <si>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</si>
  <si>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</si>
  <si>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</si>
  <si>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</si>
  <si>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</si>
  <si>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</si>
  <si>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</si>
  <si>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</si>
  <si>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</si>
  <si>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</si>
  <si>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</si>
  <si>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</si>
  <si>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</si>
  <si>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</si>
  <si>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</si>
  <si>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</si>
  <si>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</si>
  <si>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</si>
  <si>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</si>
  <si>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</si>
  <si>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</si>
  <si>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</si>
  <si>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</si>
  <si>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</si>
  <si>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</si>
  <si>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</si>
  <si>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</si>
  <si>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</si>
  <si>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</si>
  <si>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</si>
  <si>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</si>
  <si>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</si>
  <si>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</si>
  <si>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</si>
  <si>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</si>
  <si>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</si>
  <si>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</si>
  <si>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</si>
  <si>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</si>
  <si>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</si>
  <si>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</si>
  <si>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</si>
  <si>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</si>
  <si>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</si>
  <si>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</si>
  <si>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</si>
  <si>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</si>
  <si>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</si>
  <si>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</si>
  <si>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</si>
  <si>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</si>
  <si>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</si>
  <si>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</si>
  <si>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</si>
  <si>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</si>
  <si>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</si>
  <si>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</si>
  <si>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</si>
  <si>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</si>
  <si>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</si>
  <si>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</si>
  <si>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</si>
  <si>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</si>
  <si>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</si>
  <si>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</si>
  <si>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</si>
  <si>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</si>
  <si>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</si>
  <si>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</si>
  <si>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</si>
  <si>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</si>
  <si>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</si>
  <si>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</si>
  <si>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</si>
  <si>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</si>
  <si>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</si>
  <si>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</si>
  <si>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</si>
  <si>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</si>
  <si>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</si>
  <si>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</si>
  <si>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</si>
  <si>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</si>
  <si>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</si>
  <si>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</si>
  <si>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</si>
  <si>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</si>
  <si>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</si>
  <si>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</si>
  <si>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</si>
  <si>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</si>
  <si>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</si>
  <si>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</si>
  <si>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</si>
  <si>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</si>
  <si>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</si>
  <si>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</si>
  <si>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</si>
  <si>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</si>
  <si>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</si>
  <si>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</si>
  <si>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</si>
  <si>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</si>
  <si>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</si>
  <si>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</si>
  <si>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</si>
  <si>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</si>
  <si>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</si>
  <si>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</si>
  <si>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</si>
  <si>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</si>
  <si>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</si>
  <si>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</si>
  <si>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</si>
  <si>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</si>
  <si>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</si>
  <si>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</si>
  <si>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</si>
  <si>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</si>
  <si>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</si>
  <si>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</si>
  <si>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</si>
  <si>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</si>
  <si>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</si>
  <si>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</si>
  <si>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</si>
  <si>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</si>
  <si>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</si>
  <si>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</si>
  <si>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</si>
  <si>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</si>
  <si>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</si>
  <si>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</si>
  <si>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</si>
  <si>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</si>
  <si>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</si>
  <si>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</si>
  <si>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</si>
  <si>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</si>
  <si>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</si>
  <si>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</si>
  <si>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</si>
  <si>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</si>
  <si>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</si>
  <si>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</si>
  <si>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</si>
  <si>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</si>
  <si>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</si>
  <si>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</si>
  <si>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</si>
  <si>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</si>
  <si>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</si>
  <si>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</si>
  <si>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</si>
  <si>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</si>
  <si>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</si>
  <si>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</si>
  <si>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</si>
  <si>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</si>
  <si>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</si>
  <si>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</si>
  <si>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</si>
  <si>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</si>
  <si>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</si>
  <si>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</si>
  <si>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</si>
  <si>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</si>
  <si>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</si>
  <si>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</si>
  <si>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</si>
  <si>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</si>
  <si>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</si>
  <si>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</si>
  <si>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</si>
  <si>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</si>
  <si>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</si>
  <si>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</si>
  <si>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</si>
  <si>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</si>
  <si>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</si>
  <si>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</si>
  <si>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</si>
  <si>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</si>
  <si>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</si>
  <si>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</si>
  <si>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</si>
  <si>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</si>
  <si>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</si>
  <si>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</si>
  <si>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</si>
  <si>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</si>
  <si>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</si>
  <si>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</si>
  <si>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</si>
  <si>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</si>
  <si>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</si>
  <si>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</si>
  <si>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</si>
  <si>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</si>
  <si>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</si>
  <si>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</si>
  <si>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</si>
  <si>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</si>
  <si>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</si>
  <si>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</si>
  <si>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</si>
  <si>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</si>
  <si>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</si>
  <si>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</si>
  <si>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</si>
  <si>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</si>
  <si>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</si>
  <si>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</si>
  <si>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</si>
  <si>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</si>
  <si>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</si>
  <si>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</si>
  <si>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</si>
  <si>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</si>
  <si>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</si>
  <si>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</si>
  <si>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</si>
  <si>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</si>
  <si>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</si>
  <si>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</si>
  <si>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</si>
  <si>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</si>
  <si>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</si>
  <si>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</si>
  <si>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</si>
  <si>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</si>
  <si>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</si>
  <si>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</si>
  <si>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</si>
  <si>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</si>
  <si>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</si>
  <si>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</si>
  <si>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</si>
  <si>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</si>
  <si>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</si>
  <si>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</si>
  <si>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</si>
  <si>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</si>
  <si>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</si>
  <si>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</si>
  <si>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</si>
  <si>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</si>
  <si>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</si>
  <si>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</si>
  <si>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</si>
  <si>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</si>
  <si>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</si>
  <si>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</si>
  <si>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</si>
  <si>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</si>
  <si>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</si>
  <si>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</si>
  <si>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</si>
  <si>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</si>
  <si>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</si>
  <si>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</si>
  <si>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</si>
  <si>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</si>
  <si>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</si>
  <si>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</si>
  <si>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</si>
  <si>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</si>
  <si>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</si>
  <si>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</si>
  <si>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</si>
  <si>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</si>
  <si>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</si>
  <si>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</si>
  <si>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</si>
  <si>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</si>
  <si>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</si>
  <si>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</si>
  <si>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</si>
  <si>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</si>
  <si>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</si>
  <si>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</si>
  <si>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</si>
  <si>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</si>
  <si>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</si>
  <si>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</si>
  <si>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</si>
  <si>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</si>
  <si>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</si>
  <si>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</si>
  <si>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</si>
  <si>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</si>
  <si>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</si>
  <si>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</si>
  <si>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</si>
  <si>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</si>
  <si>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</si>
  <si>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</si>
  <si>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</si>
  <si>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</si>
  <si>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</si>
  <si>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</si>
  <si>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</si>
  <si>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</si>
  <si>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</si>
  <si>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</si>
  <si>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</si>
  <si>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</si>
  <si>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</si>
  <si>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</si>
  <si>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</si>
  <si>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</si>
  <si>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</si>
  <si>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</si>
  <si>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</si>
  <si>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</si>
  <si>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</si>
  <si>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</si>
  <si>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</si>
  <si>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</si>
  <si>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</si>
  <si>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</si>
  <si>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</si>
  <si>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</si>
  <si>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</si>
  <si>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</si>
  <si>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</si>
  <si>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</si>
  <si>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</si>
  <si>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</si>
  <si>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</si>
  <si>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</si>
  <si>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</si>
  <si>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</si>
  <si>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</si>
  <si>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</si>
  <si>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</si>
  <si>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</si>
  <si>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</si>
  <si>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</si>
  <si>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</si>
  <si>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</si>
  <si>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</si>
  <si>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</si>
  <si>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</si>
  <si>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</si>
  <si>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</si>
  <si>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</si>
  <si>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</si>
  <si>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</si>
  <si>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</si>
  <si>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</si>
  <si>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</si>
  <si>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</si>
  <si>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</si>
  <si>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</si>
  <si>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</si>
  <si>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</si>
  <si>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</si>
  <si>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</si>
  <si>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</si>
  <si>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</si>
  <si>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</si>
  <si>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</si>
  <si>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</si>
  <si>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</si>
  <si>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</si>
  <si>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</si>
  <si>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</si>
  <si>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</si>
  <si>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</si>
  <si>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</si>
  <si>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</si>
  <si>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</si>
  <si>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</si>
  <si>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</si>
  <si>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</si>
  <si>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</si>
  <si>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</si>
  <si>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</si>
  <si>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</si>
  <si>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</si>
  <si>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</si>
  <si>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</si>
  <si>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</si>
  <si>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</si>
  <si>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</si>
  <si>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</si>
  <si>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</si>
  <si>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</si>
  <si>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</si>
  <si>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</si>
  <si>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</si>
  <si>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</si>
  <si>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</si>
  <si>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</si>
  <si>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</si>
  <si>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</si>
  <si>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</si>
  <si>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</si>
  <si>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</si>
  <si>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</si>
  <si>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</si>
  <si>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</si>
  <si>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</si>
  <si>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</si>
  <si>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</si>
  <si>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</si>
  <si>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</si>
  <si>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</si>
  <si>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</si>
  <si>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</si>
  <si>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</si>
  <si>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</si>
  <si>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</si>
  <si>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</si>
  <si>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</si>
  <si>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</si>
  <si>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</si>
  <si>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</si>
  <si>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</si>
  <si>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</si>
  <si>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</si>
  <si>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</si>
  <si>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</si>
  <si>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</si>
  <si>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</si>
  <si>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</si>
  <si>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</si>
  <si>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</si>
  <si>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</si>
  <si>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</si>
  <si>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</si>
  <si>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</si>
  <si>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</si>
  <si>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</si>
  <si>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</si>
  <si>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</si>
  <si>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</si>
  <si>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</si>
  <si>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</si>
  <si>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</si>
  <si>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</si>
  <si>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</si>
  <si>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</si>
  <si>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</si>
  <si>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</si>
  <si>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</si>
  <si>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</si>
  <si>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</si>
  <si>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</si>
  <si>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</si>
  <si>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</si>
  <si>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</si>
  <si>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</si>
  <si>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</si>
  <si>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</si>
  <si>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</si>
  <si>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</si>
  <si>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</si>
  <si>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</si>
  <si>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</si>
  <si>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</si>
  <si>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</si>
  <si>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</si>
  <si>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</si>
  <si>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</si>
  <si>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</si>
  <si>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</si>
  <si>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</si>
  <si>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</si>
  <si>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</si>
  <si>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</si>
  <si>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</si>
  <si>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</si>
  <si>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</si>
  <si>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</si>
  <si>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</si>
  <si>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</si>
  <si>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</si>
  <si>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</si>
  <si>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</si>
  <si>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</si>
  <si>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</si>
  <si>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</si>
  <si>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</si>
  <si>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</si>
  <si>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</si>
  <si>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</si>
  <si>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</si>
  <si>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</si>
  <si>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</si>
  <si>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</si>
  <si>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</si>
  <si>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</si>
  <si>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</si>
  <si>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</si>
  <si>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</si>
  <si>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</si>
  <si>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</si>
  <si>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</si>
  <si>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</si>
  <si>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</si>
  <si>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</si>
  <si>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</si>
  <si>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</si>
  <si>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</si>
  <si>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</si>
  <si>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</si>
  <si>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</si>
  <si>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</si>
  <si>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</si>
  <si>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</si>
  <si>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</si>
  <si>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</si>
  <si>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</si>
  <si>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</si>
  <si>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</si>
  <si>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</si>
  <si>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</si>
  <si>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</si>
  <si>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</si>
  <si>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</si>
  <si>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</si>
  <si>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</si>
  <si>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</si>
  <si>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</si>
  <si>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</si>
  <si>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</si>
  <si>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</si>
  <si>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</si>
  <si>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</si>
  <si>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</si>
  <si>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</si>
  <si>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</si>
  <si>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</si>
  <si>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</si>
  <si>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</si>
  <si>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</si>
  <si>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</si>
  <si>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</si>
  <si>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</si>
  <si>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</si>
  <si>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</si>
  <si>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</si>
  <si>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</si>
  <si>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</si>
  <si>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</si>
  <si>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</si>
  <si>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</si>
  <si>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</si>
  <si>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</si>
  <si>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</si>
  <si>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</si>
  <si>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</si>
  <si>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</si>
  <si>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</si>
  <si>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</si>
  <si>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</si>
  <si>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</si>
  <si>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</si>
  <si>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</si>
  <si>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</si>
  <si>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</si>
  <si>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</si>
  <si>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</si>
  <si>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</si>
  <si>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</si>
  <si>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</si>
  <si>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</si>
  <si>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</si>
  <si>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</si>
  <si>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</si>
  <si>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</si>
  <si>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</si>
  <si>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</si>
  <si>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</si>
  <si>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</si>
  <si>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</si>
  <si>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</si>
  <si>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</si>
  <si>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</si>
  <si>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</si>
  <si>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</si>
  <si>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</si>
  <si>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</si>
  <si>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</si>
  <si>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</si>
  <si>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</si>
  <si>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</si>
  <si>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</si>
  <si>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</si>
  <si>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</si>
  <si>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</si>
  <si>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</si>
  <si>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</si>
  <si>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</si>
  <si>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</si>
  <si>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</si>
  <si>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</si>
  <si>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</si>
  <si>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</si>
  <si>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</si>
  <si>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</si>
  <si>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</si>
  <si>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</si>
  <si>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</si>
  <si>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</si>
  <si>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</si>
  <si>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</si>
  <si>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</si>
  <si>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</si>
  <si>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</si>
  <si>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</si>
  <si>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</si>
  <si>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</si>
  <si>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</si>
  <si>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</si>
  <si>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</si>
  <si>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</si>
  <si>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</si>
  <si>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</si>
  <si>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</si>
  <si>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</si>
  <si>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</si>
  <si>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</si>
  <si>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</si>
  <si>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</si>
  <si>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</si>
  <si>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</si>
  <si>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</si>
  <si>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</si>
  <si>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</si>
  <si>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</si>
  <si>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</si>
  <si>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</si>
  <si>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</si>
  <si>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</si>
  <si>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</si>
  <si>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</si>
  <si>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</si>
  <si>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</si>
  <si>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</si>
  <si>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</si>
  <si>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</si>
  <si>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</si>
  <si>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</si>
  <si>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</si>
  <si>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</si>
  <si>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</si>
  <si>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</si>
  <si>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</si>
  <si>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</si>
  <si>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</si>
  <si>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</si>
  <si>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</si>
  <si>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</si>
  <si>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</si>
  <si>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</si>
  <si>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</si>
  <si>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</si>
  <si>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</si>
  <si>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</si>
  <si>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</si>
  <si>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</si>
  <si>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</si>
  <si>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</si>
  <si>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</si>
  <si>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</si>
  <si>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</si>
  <si>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</si>
  <si>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</si>
  <si>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</si>
  <si>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</si>
  <si>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</si>
  <si>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</si>
  <si>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</si>
  <si>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</si>
  <si>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</si>
  <si>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</si>
  <si>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</si>
  <si>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</si>
  <si>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</si>
  <si>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</si>
  <si>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</si>
  <si>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</si>
  <si>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</si>
  <si>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</si>
  <si>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</si>
  <si>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</si>
  <si>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</si>
  <si>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</si>
  <si>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</si>
  <si>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</si>
  <si>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</si>
  <si>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</si>
  <si>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</si>
  <si>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</si>
  <si>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</si>
  <si>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</si>
  <si>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</si>
  <si>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</si>
  <si>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</si>
  <si>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</si>
  <si>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</si>
  <si>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</si>
  <si>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</si>
  <si>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</si>
  <si>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</si>
  <si>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</si>
  <si>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</si>
  <si>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</si>
  <si>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</si>
  <si>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</si>
  <si>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</si>
  <si>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</si>
  <si>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</si>
  <si>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</si>
  <si>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</si>
  <si>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</si>
  <si>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</si>
  <si>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</si>
  <si>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</si>
  <si>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</si>
  <si>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</si>
  <si>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</si>
  <si>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</si>
  <si>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</si>
  <si>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</si>
  <si>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</si>
  <si>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</si>
  <si>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</si>
  <si>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</si>
  <si>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</si>
  <si>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</si>
  <si>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</si>
  <si>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</si>
  <si>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</si>
  <si>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</si>
  <si>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</si>
  <si>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</si>
  <si>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</si>
  <si>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</si>
  <si>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</si>
  <si>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</si>
  <si>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</si>
  <si>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</si>
  <si>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</si>
  <si>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</si>
  <si>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</si>
  <si>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</si>
  <si>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</si>
  <si>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</si>
  <si>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</si>
  <si>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</si>
  <si>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</si>
  <si>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</si>
  <si>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</si>
  <si>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</si>
  <si>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</si>
  <si>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</si>
  <si>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</si>
  <si>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</si>
  <si>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</si>
  <si>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</si>
  <si>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</si>
  <si>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</si>
  <si>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</si>
  <si>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</si>
  <si>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</si>
  <si>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</si>
  <si>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</si>
  <si>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</si>
  <si>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</si>
  <si>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</si>
  <si>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</si>
  <si>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</si>
  <si>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</si>
  <si>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</si>
  <si>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</si>
  <si>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</si>
  <si>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</si>
  <si>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</si>
  <si>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</si>
  <si>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</si>
  <si>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</si>
  <si>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</si>
  <si>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</si>
  <si>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</si>
  <si>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</si>
  <si>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</si>
  <si>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</si>
  <si>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</si>
  <si>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</si>
  <si>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</si>
  <si>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</si>
  <si>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</si>
  <si>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</si>
  <si>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</si>
  <si>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</si>
  <si>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</si>
  <si>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</si>
  <si>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</si>
  <si>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</si>
  <si>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</si>
  <si>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</si>
  <si>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</si>
  <si>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</si>
  <si>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</si>
  <si>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</si>
  <si>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</si>
  <si>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</si>
  <si>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</si>
  <si>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</si>
  <si>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</si>
  <si>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</si>
  <si>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</si>
  <si>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</si>
  <si>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</si>
  <si>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</si>
  <si>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</si>
  <si>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</si>
  <si>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</si>
  <si>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</si>
  <si>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</si>
  <si>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</si>
  <si>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</si>
  <si>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</si>
  <si>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</si>
  <si>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</si>
  <si>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</si>
  <si>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</si>
  <si>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</si>
  <si>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</si>
  <si>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</si>
  <si>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</si>
  <si>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</si>
  <si>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</si>
  <si>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</si>
  <si>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</si>
  <si>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</si>
  <si>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</si>
  <si>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</si>
  <si>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</si>
  <si>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</si>
  <si>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</si>
  <si>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</si>
  <si>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</si>
  <si>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</si>
  <si>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</si>
  <si>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</si>
  <si>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</si>
  <si>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</si>
  <si>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</si>
  <si>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</si>
  <si>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</si>
  <si>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</si>
  <si>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</si>
  <si>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</si>
  <si>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</si>
  <si>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</si>
  <si>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</si>
  <si>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</si>
  <si>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</si>
  <si>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</si>
  <si>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</si>
  <si>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</si>
  <si>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</si>
  <si>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</si>
  <si>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</si>
  <si>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</si>
  <si>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</si>
  <si>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</si>
  <si>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</si>
  <si>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</si>
  <si>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</si>
  <si>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</si>
  <si>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</si>
  <si>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</si>
  <si>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</si>
  <si>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</si>
  <si>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</si>
  <si>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</si>
  <si>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</si>
  <si>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</si>
  <si>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</si>
  <si>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</si>
  <si>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</si>
  <si>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</si>
  <si>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</si>
  <si>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</si>
  <si>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</si>
  <si>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</si>
  <si>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</si>
  <si>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</si>
  <si>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</si>
  <si>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</si>
  <si>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</si>
  <si>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</si>
  <si>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</si>
  <si>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</si>
  <si>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</si>
  <si>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</si>
  <si>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</si>
  <si>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</si>
  <si>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</si>
  <si>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</si>
  <si>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</si>
  <si>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</si>
  <si>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</si>
  <si>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</si>
  <si>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</si>
  <si>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</si>
  <si>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</si>
  <si>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</si>
  <si>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</si>
  <si>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</si>
  <si>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</si>
  <si>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</si>
  <si>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</si>
  <si>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</si>
  <si>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</si>
  <si>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</si>
  <si>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</si>
  <si>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</si>
  <si>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</si>
  <si>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</si>
  <si>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</si>
  <si>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</si>
  <si>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</si>
  <si>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</si>
  <si>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</si>
  <si>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</si>
  <si>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</si>
  <si>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</si>
  <si>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</si>
  <si>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</si>
  <si>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</si>
  <si>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</si>
  <si>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</si>
  <si>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</si>
  <si>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</si>
  <si>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</si>
  <si>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</si>
  <si>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</si>
  <si>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</si>
  <si>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</si>
  <si>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</si>
  <si>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</si>
  <si>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</si>
  <si>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</si>
  <si>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</si>
  <si>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</si>
  <si>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</si>
  <si>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</si>
  <si>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</si>
  <si>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</si>
  <si>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</si>
  <si>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</si>
  <si>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</si>
  <si>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</si>
  <si>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</si>
  <si>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</si>
  <si>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</si>
  <si>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</si>
  <si>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</si>
  <si>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</si>
  <si>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</si>
  <si>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</si>
  <si>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</si>
  <si>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</si>
  <si>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</si>
  <si>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</si>
  <si>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</si>
  <si>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</si>
  <si>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</si>
  <si>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</si>
  <si>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</si>
  <si>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</si>
  <si>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</si>
  <si>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</si>
  <si>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</si>
  <si>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</si>
  <si>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</si>
  <si>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</si>
  <si>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</si>
  <si>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</si>
  <si>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</si>
  <si>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</si>
  <si>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</si>
  <si>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</si>
  <si>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</si>
  <si>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</si>
  <si>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</si>
  <si>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</si>
  <si>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</si>
  <si>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</si>
  <si>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</si>
  <si>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</si>
  <si>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</si>
  <si>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</si>
  <si>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</si>
  <si>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</si>
  <si>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</si>
  <si>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</si>
  <si>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</si>
  <si>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</si>
  <si>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</si>
  <si>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</si>
  <si>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</si>
  <si>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</si>
  <si>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</si>
  <si>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</si>
  <si>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</si>
  <si>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</si>
  <si>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</si>
  <si>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</si>
  <si>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</si>
  <si>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</si>
  <si>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</si>
  <si>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</si>
  <si>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</si>
  <si>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</si>
  <si>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</si>
  <si>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</si>
  <si>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</si>
  <si>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</si>
  <si>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</si>
  <si>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</si>
  <si>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</si>
  <si>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</si>
  <si>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</si>
  <si>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</si>
  <si>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</si>
  <si>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</si>
  <si>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</si>
  <si>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</si>
  <si>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</si>
  <si>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</si>
  <si>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</si>
  <si>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</si>
  <si>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</si>
  <si>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</si>
  <si>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</si>
  <si>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</si>
  <si>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</si>
  <si>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</si>
  <si>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</si>
  <si>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</si>
  <si>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</si>
  <si>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</si>
  <si>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</si>
  <si>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</si>
  <si>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</si>
  <si>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</si>
  <si>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</si>
  <si>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</si>
  <si>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</si>
  <si>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</si>
  <si>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</si>
  <si>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</si>
  <si>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</si>
  <si>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</si>
  <si>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</si>
  <si>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</si>
  <si>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</si>
  <si>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</si>
  <si>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</si>
  <si>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</si>
  <si>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</si>
  <si>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</si>
  <si>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</si>
  <si>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</si>
  <si>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</si>
  <si>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</si>
  <si>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</si>
  <si>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</si>
  <si>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</si>
  <si>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</si>
  <si>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</si>
  <si>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</si>
  <si>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</si>
  <si>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</si>
  <si>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</si>
  <si>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</si>
  <si>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</si>
  <si>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</si>
  <si>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</si>
  <si>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</si>
  <si>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</si>
  <si>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</si>
  <si>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</si>
  <si>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</si>
  <si>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</si>
  <si>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</si>
  <si>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</si>
  <si>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</si>
  <si>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</si>
  <si>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</si>
  <si>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</si>
  <si>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</si>
  <si>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</si>
  <si>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</si>
  <si>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</si>
  <si>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</si>
  <si>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</si>
  <si>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</si>
  <si>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</si>
  <si>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</si>
  <si>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</si>
  <si>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</si>
  <si>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</si>
  <si>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</si>
  <si>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</si>
  <si>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</si>
  <si>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</si>
  <si>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</si>
  <si>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</si>
  <si>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</si>
  <si>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</si>
  <si>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</si>
  <si>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</si>
  <si>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</si>
  <si>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</si>
  <si>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</si>
  <si>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</si>
  <si>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</si>
  <si>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</si>
  <si>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</si>
  <si>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</si>
  <si>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</si>
  <si>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</si>
  <si>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</si>
  <si>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</si>
  <si>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</si>
  <si>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</si>
  <si>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</si>
  <si>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</si>
  <si>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</si>
  <si>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</si>
  <si>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</si>
  <si>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</si>
  <si>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</si>
  <si>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</si>
  <si>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</si>
  <si>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</si>
  <si>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</si>
  <si>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</si>
  <si>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</si>
  <si>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</si>
  <si>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</si>
  <si>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</si>
  <si>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</si>
  <si>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</si>
  <si>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</si>
  <si>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</si>
  <si>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</si>
  <si>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</si>
  <si>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</si>
  <si>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</si>
  <si>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</si>
  <si>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</si>
  <si>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</si>
  <si>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</si>
  <si>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</si>
  <si>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</si>
  <si>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</si>
  <si>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</si>
  <si>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</si>
  <si>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</si>
  <si>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</si>
  <si>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</si>
  <si>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</si>
  <si>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</si>
  <si>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</si>
  <si>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</si>
  <si>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</si>
  <si>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</si>
  <si>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</si>
  <si>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</si>
  <si>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</si>
  <si>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</si>
  <si>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</si>
  <si>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</si>
  <si>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</si>
  <si>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</si>
  <si>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</si>
  <si>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</si>
  <si>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</si>
  <si>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</si>
  <si>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</si>
  <si>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</si>
  <si>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</si>
  <si>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</si>
  <si>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</si>
  <si>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</si>
  <si>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</si>
  <si>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</si>
  <si>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</si>
  <si>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</si>
  <si>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</si>
  <si>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</si>
  <si>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</si>
  <si>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</si>
  <si>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</si>
  <si>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</si>
  <si>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</si>
  <si>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</si>
  <si>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</si>
  <si>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</si>
  <si>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</si>
  <si>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</si>
  <si>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</si>
  <si>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</si>
  <si>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</si>
  <si>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</si>
  <si>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</si>
  <si>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</si>
  <si>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</si>
  <si>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</si>
  <si>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</si>
  <si>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</si>
  <si>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</si>
  <si>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</si>
  <si>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</si>
  <si>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</si>
  <si>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</si>
  <si>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</si>
  <si>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</si>
  <si>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</si>
  <si>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</si>
  <si>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</si>
  <si>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</si>
  <si>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</si>
  <si>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</si>
  <si>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</si>
  <si>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</si>
  <si>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</si>
  <si>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</si>
  <si>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</si>
  <si>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</si>
  <si>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</si>
  <si>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</si>
  <si>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</si>
  <si>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</si>
  <si>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</si>
  <si>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</si>
  <si>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</si>
  <si>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</si>
  <si>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</si>
  <si>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</si>
  <si>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</si>
  <si>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</si>
  <si>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</si>
  <si>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</si>
  <si>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</si>
  <si>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</si>
  <si>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</si>
  <si>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</si>
  <si>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</si>
  <si>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</si>
  <si>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</si>
  <si>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</si>
  <si>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</si>
  <si>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</si>
  <si>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</si>
  <si>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</si>
  <si>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</si>
  <si>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</si>
  <si>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</si>
  <si>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</si>
  <si>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</si>
  <si>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</si>
  <si>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</si>
  <si>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</si>
  <si>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</si>
  <si>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</si>
  <si>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</si>
  <si>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</si>
  <si>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</si>
  <si>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</si>
  <si>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</si>
  <si>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</si>
  <si>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</si>
  <si>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</si>
  <si>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</si>
  <si>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</si>
  <si>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</si>
  <si>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</si>
  <si>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</si>
  <si>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</si>
  <si>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</si>
  <si>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</si>
  <si>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</si>
  <si>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</si>
  <si>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</si>
  <si>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</si>
  <si>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</si>
  <si>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</si>
  <si>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</si>
  <si>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</si>
  <si>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</si>
  <si>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</si>
  <si>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</si>
  <si>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</si>
  <si>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</si>
  <si>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</si>
  <si>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</si>
  <si>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</si>
  <si>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</si>
  <si>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</si>
  <si>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</si>
  <si>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</si>
  <si>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</si>
  <si>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</si>
  <si>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</si>
  <si>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</si>
  <si>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</si>
  <si>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</si>
  <si>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</si>
  <si>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</si>
  <si>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</si>
  <si>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</si>
  <si>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</si>
  <si>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</si>
  <si>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</si>
  <si>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</si>
  <si>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</si>
  <si>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</si>
  <si>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</si>
  <si>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</si>
  <si>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</si>
  <si>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</si>
  <si>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</si>
  <si>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</si>
  <si>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</si>
  <si>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</si>
  <si>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</si>
  <si>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</si>
  <si>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</si>
  <si>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</si>
  <si>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</si>
  <si>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</si>
  <si>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</si>
  <si>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</si>
  <si>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</si>
  <si>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</si>
  <si>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</si>
  <si>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</si>
  <si>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</si>
  <si>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</si>
  <si>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</si>
  <si>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</si>
  <si>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</si>
  <si>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</si>
  <si>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</si>
  <si>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</si>
  <si>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</si>
  <si>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</si>
  <si>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</si>
  <si>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</si>
  <si>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</si>
  <si>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</si>
  <si>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</si>
  <si>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</si>
  <si>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</si>
  <si>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</si>
  <si>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</si>
  <si>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</si>
  <si>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</si>
  <si>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</si>
  <si>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</si>
  <si>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</si>
  <si>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</si>
  <si>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</si>
  <si>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</si>
  <si>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</si>
  <si>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</si>
  <si>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</si>
  <si>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</si>
  <si>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</si>
  <si>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</si>
  <si>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</si>
  <si>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</si>
  <si>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</si>
  <si>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</si>
  <si>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</si>
  <si>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</si>
  <si>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16524841919</t>
  </si>
  <si>
    <t>03031985</t>
  </si>
  <si>
    <t>060157957</t>
  </si>
  <si>
    <t>Zdravstvena ustanova Ljekarna Drniš</t>
  </si>
  <si>
    <t>Poljana 7</t>
  </si>
  <si>
    <t>kontakt@ljekarna-drnis.hr</t>
  </si>
  <si>
    <t>www.ljekarna-drnis.hr</t>
  </si>
  <si>
    <t>022/886-133</t>
  </si>
  <si>
    <t>Dunja Ćevid</t>
  </si>
  <si>
    <t>022/888-617</t>
  </si>
  <si>
    <t>ljekarna.drnis@gmail.com</t>
  </si>
  <si>
    <t>Ivana Cigić</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</si>
</sst>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quot;Yes&quot;;&quot;Yes&quot;;&quot;No&quot;"/>
    <numFmt numFmtId="198" formatCode="&quot;True&quot;;&quot;True&quot;;&quot;False&quot;"/>
    <numFmt numFmtId="199" formatCode="&quot;On&quot;;&quot;On&quot;;&quot;Off&quot;"/>
    <numFmt numFmtId="200" formatCode="[$€-2]\ #,##0.00_);[Red]\([$€-2]\ #,##0.00\)"/>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53"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80" xfId="0" applyFont="1" applyFill="1" applyBorder="1" applyAlignment="1">
      <alignment horizontal="left" vertical="center"/>
    </xf>
    <xf numFmtId="0" fontId="46" fillId="45" borderId="80" xfId="0" applyFont="1" applyFill="1" applyBorder="1" applyAlignment="1">
      <alignment vertical="center"/>
    </xf>
    <xf numFmtId="0" fontId="1" fillId="0" borderId="80"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26453.019999999997</v>
      </c>
      <c r="I3" s="27">
        <f>ABS(ROUND(J3,0)-J3)+ABS(ROUND(K3,0)-K3)</f>
        <v>0</v>
      </c>
      <c r="J3" s="27">
        <f>Bilanca!I10</f>
        <v>443579</v>
      </c>
      <c r="K3" s="27">
        <f>Bilanca!J10</f>
        <v>439536</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03031985</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060157957</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16524841919</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Zdravstvena ustanova Ljekarna Drniš</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22320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Drniš</v>
      </c>
      <c r="D11" s="4" t="s">
        <v>554</v>
      </c>
      <c r="E11" s="4">
        <v>1</v>
      </c>
      <c r="F11" s="4">
        <f>Bilanca!G18</f>
        <v>10</v>
      </c>
      <c r="G11" s="4">
        <f>IF(Bilanca!H18=0,"",Bilanca!H18)</f>
      </c>
      <c r="H11" s="26">
        <f t="shared" si="0"/>
        <v>132265.1</v>
      </c>
      <c r="I11" s="27">
        <f t="shared" si="1"/>
        <v>0</v>
      </c>
      <c r="J11" s="27">
        <f>Bilanca!I18</f>
        <v>443579</v>
      </c>
      <c r="K11" s="27">
        <f>Bilanca!J18</f>
        <v>439536</v>
      </c>
    </row>
    <row r="12" spans="1:11" ht="12.75">
      <c r="A12" s="4" t="s">
        <v>2738</v>
      </c>
      <c r="B12" s="25" t="str">
        <f>TRIM(RefStr!C33)</f>
        <v>Poljana 7</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kontakt@ljekarna-drnis.hr</v>
      </c>
      <c r="D13" s="4" t="s">
        <v>554</v>
      </c>
      <c r="E13" s="4">
        <v>1</v>
      </c>
      <c r="F13" s="4">
        <f>Bilanca!G20</f>
        <v>12</v>
      </c>
      <c r="G13" s="4">
        <f>IF(Bilanca!H20=0,"",Bilanca!H20)</f>
      </c>
      <c r="H13" s="26">
        <f t="shared" si="0"/>
        <v>148025.76</v>
      </c>
      <c r="I13" s="27">
        <f t="shared" si="1"/>
        <v>0</v>
      </c>
      <c r="J13" s="27">
        <f>Bilanca!I20</f>
        <v>417366</v>
      </c>
      <c r="K13" s="27">
        <f>Bilanca!J20</f>
        <v>408091</v>
      </c>
    </row>
    <row r="14" spans="1:11" ht="12.75">
      <c r="A14" s="4" t="s">
        <v>2885</v>
      </c>
      <c r="B14" s="25" t="str">
        <f>TRIM(RefStr!C37)</f>
        <v>www.ljekarna-drnis.hr</v>
      </c>
      <c r="D14" s="4" t="s">
        <v>554</v>
      </c>
      <c r="E14" s="4">
        <v>1</v>
      </c>
      <c r="F14" s="4">
        <f>Bilanca!G21</f>
        <v>13</v>
      </c>
      <c r="G14" s="4">
        <f>IF(Bilanca!H21=0,"",Bilanca!H21)</f>
      </c>
      <c r="H14" s="26">
        <f t="shared" si="0"/>
        <v>11583.39</v>
      </c>
      <c r="I14" s="27">
        <f t="shared" si="1"/>
        <v>0</v>
      </c>
      <c r="J14" s="27">
        <f>Bilanca!I21</f>
        <v>26213</v>
      </c>
      <c r="K14" s="27">
        <f>Bilanca!J21</f>
        <v>31445</v>
      </c>
    </row>
    <row r="15" spans="1:11" ht="12.75">
      <c r="A15" s="4" t="s">
        <v>2741</v>
      </c>
      <c r="B15" s="25" t="str">
        <f>TEXT(RefStr!J39,"00")</f>
        <v>15</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095</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4773</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1</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8</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8</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7</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7</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4440022.94</v>
      </c>
      <c r="I38" s="27">
        <f t="shared" si="1"/>
        <v>0</v>
      </c>
      <c r="J38" s="27">
        <f>Bilanca!I45</f>
        <v>3904552</v>
      </c>
      <c r="K38" s="27">
        <f>Bilanca!J45</f>
        <v>4047755</v>
      </c>
    </row>
    <row r="39" spans="1:11" ht="12.75">
      <c r="A39" s="4" t="s">
        <v>1611</v>
      </c>
      <c r="B39" s="25" t="str">
        <f>RefStr!C68</f>
        <v>Dunja Ćevid</v>
      </c>
      <c r="D39" s="4" t="s">
        <v>554</v>
      </c>
      <c r="E39" s="4">
        <v>1</v>
      </c>
      <c r="F39" s="4">
        <f>Bilanca!G46</f>
        <v>38</v>
      </c>
      <c r="G39" s="4">
        <f>IF(Bilanca!H46=0,"",Bilanca!H46)</f>
      </c>
      <c r="H39" s="26">
        <f t="shared" si="0"/>
        <v>1143451.54</v>
      </c>
      <c r="I39" s="27">
        <f t="shared" si="1"/>
        <v>0</v>
      </c>
      <c r="J39" s="27">
        <f>Bilanca!I46</f>
        <v>952991</v>
      </c>
      <c r="K39" s="27">
        <f>Bilanca!J46</f>
        <v>1028046</v>
      </c>
    </row>
    <row r="40" spans="1:11" ht="12.75">
      <c r="A40" s="4" t="s">
        <v>1612</v>
      </c>
      <c r="B40" s="25" t="str">
        <f>TRIM(RefStr!C70)</f>
        <v>022/888-617</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ljekarna.drnis@gmail.com</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Ivana Cigić</v>
      </c>
      <c r="D43" s="4" t="s">
        <v>554</v>
      </c>
      <c r="E43" s="4">
        <v>1</v>
      </c>
      <c r="F43" s="4">
        <f>Bilanca!G50</f>
        <v>42</v>
      </c>
      <c r="G43" s="4">
        <f>IF(Bilanca!H50=0,"",Bilanca!H50)</f>
      </c>
      <c r="H43" s="26">
        <f t="shared" si="0"/>
        <v>1263814.8599999999</v>
      </c>
      <c r="I43" s="27">
        <f t="shared" si="1"/>
        <v>0</v>
      </c>
      <c r="J43" s="27">
        <f>Bilanca!I50</f>
        <v>952991</v>
      </c>
      <c r="K43" s="27">
        <f>Bilanca!J50</f>
        <v>1028046</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3419545.7</v>
      </c>
      <c r="I47" s="27">
        <f t="shared" si="3"/>
        <v>0</v>
      </c>
      <c r="J47" s="27">
        <f>Bilanca!I54</f>
        <v>2469301</v>
      </c>
      <c r="K47" s="27">
        <f>Bilanca!J54</f>
        <v>2482247</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3633885.08</v>
      </c>
      <c r="I50" s="27">
        <f t="shared" si="3"/>
        <v>0</v>
      </c>
      <c r="J50" s="27">
        <f>Bilanca!I57</f>
        <v>2463540</v>
      </c>
      <c r="K50" s="27">
        <f>Bilanca!J57</f>
        <v>2476276</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9006.09</v>
      </c>
      <c r="I52" s="27">
        <f t="shared" si="3"/>
        <v>0</v>
      </c>
      <c r="J52" s="27">
        <f>Bilanca!I59</f>
        <v>5753</v>
      </c>
      <c r="K52" s="27">
        <f>Bilanca!J59</f>
        <v>5953</v>
      </c>
    </row>
    <row r="53" spans="1:11" ht="12.75">
      <c r="A53" s="4" t="s">
        <v>1301</v>
      </c>
      <c r="B53" s="25" t="str">
        <f>RefStr!I56</f>
        <v>NE</v>
      </c>
      <c r="D53" s="4" t="s">
        <v>554</v>
      </c>
      <c r="E53" s="4">
        <v>1</v>
      </c>
      <c r="F53" s="4">
        <f>Bilanca!G60</f>
        <v>52</v>
      </c>
      <c r="G53" s="4">
        <f>IF(Bilanca!H60=0,"",Bilanca!H60)</f>
      </c>
      <c r="H53" s="26">
        <f t="shared" si="2"/>
        <v>22.88</v>
      </c>
      <c r="I53" s="27">
        <f t="shared" si="3"/>
        <v>0</v>
      </c>
      <c r="J53" s="27">
        <f>Bilanca!I60</f>
        <v>8</v>
      </c>
      <c r="K53" s="27">
        <f>Bilanca!J60</f>
        <v>18</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NE</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NE</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778875655.8400002</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981025.92</v>
      </c>
      <c r="I64" s="27">
        <f t="shared" si="3"/>
        <v>0</v>
      </c>
      <c r="J64" s="27">
        <f>Bilanca!I71</f>
        <v>482260</v>
      </c>
      <c r="K64" s="27">
        <f>Bilanca!J71</f>
        <v>537462</v>
      </c>
    </row>
    <row r="65" spans="1:11" ht="12.75">
      <c r="A65" s="4" t="s">
        <v>923</v>
      </c>
      <c r="B65" s="25" t="str">
        <f>TRIM(RefStr!N19)</f>
        <v>HSFI</v>
      </c>
      <c r="D65" s="4" t="s">
        <v>554</v>
      </c>
      <c r="E65" s="4">
        <v>1</v>
      </c>
      <c r="F65" s="4">
        <f>Bilanca!G72</f>
        <v>64</v>
      </c>
      <c r="G65" s="4">
        <f>IF(Bilanca!H72=0,"",Bilanca!H72)</f>
      </c>
      <c r="H65" s="26">
        <f t="shared" si="2"/>
        <v>10601.6</v>
      </c>
      <c r="I65" s="27">
        <f t="shared" si="3"/>
        <v>0</v>
      </c>
      <c r="J65" s="27">
        <f>Bilanca!I72</f>
        <v>9751</v>
      </c>
      <c r="K65" s="27">
        <f>Bilanca!J72</f>
        <v>3407</v>
      </c>
    </row>
    <row r="66" spans="1:11" ht="12.75">
      <c r="A66" s="4" t="s">
        <v>924</v>
      </c>
      <c r="B66" s="25">
        <f>RefStr!C23</f>
        <v>1</v>
      </c>
      <c r="D66" s="4" t="s">
        <v>554</v>
      </c>
      <c r="E66" s="4">
        <v>1</v>
      </c>
      <c r="F66" s="4">
        <f>Bilanca!G73</f>
        <v>65</v>
      </c>
      <c r="G66" s="4">
        <f>IF(Bilanca!H73=0,"",Bilanca!H73)</f>
      </c>
      <c r="H66" s="26">
        <f t="shared" si="2"/>
        <v>8670530.7</v>
      </c>
      <c r="I66" s="27">
        <f t="shared" si="3"/>
        <v>0</v>
      </c>
      <c r="J66" s="27">
        <f>Bilanca!I73</f>
        <v>4357882</v>
      </c>
      <c r="K66" s="27">
        <f>Bilanca!J73</f>
        <v>4490698</v>
      </c>
    </row>
    <row r="67" spans="1:11" ht="12.75">
      <c r="A67" s="4" t="s">
        <v>925</v>
      </c>
      <c r="B67" s="25" t="str">
        <f>TRIM(RefStr!L35)</f>
        <v>022/886-133</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10</v>
      </c>
      <c r="D68" s="4" t="s">
        <v>554</v>
      </c>
      <c r="E68" s="4">
        <v>1</v>
      </c>
      <c r="F68" s="4">
        <f>Bilanca!G76</f>
        <v>67</v>
      </c>
      <c r="G68" s="4">
        <f>IF(Bilanca!H76=0,"",Bilanca!H76)</f>
      </c>
      <c r="H68" s="26">
        <f t="shared" si="2"/>
        <v>5248564.26</v>
      </c>
      <c r="I68" s="27">
        <f t="shared" si="3"/>
        <v>0</v>
      </c>
      <c r="J68" s="27">
        <f>Bilanca!I76</f>
        <v>2615518</v>
      </c>
      <c r="K68" s="27">
        <f>Bilanca!J76</f>
        <v>2609080</v>
      </c>
    </row>
    <row r="69" spans="1:11" ht="12.75">
      <c r="A69" s="4" t="s">
        <v>927</v>
      </c>
      <c r="B69" s="25">
        <f>TRIM(RefStr!M46)</f>
      </c>
      <c r="D69" s="4" t="s">
        <v>554</v>
      </c>
      <c r="E69" s="4">
        <v>1</v>
      </c>
      <c r="F69" s="4">
        <f>Bilanca!G77</f>
        <v>68</v>
      </c>
      <c r="G69" s="4">
        <f>IF(Bilanca!H77=0,"",Bilanca!H77)</f>
      </c>
      <c r="H69" s="26">
        <f t="shared" si="2"/>
        <v>946029.5999999999</v>
      </c>
      <c r="I69" s="27">
        <f t="shared" si="3"/>
        <v>0</v>
      </c>
      <c r="J69" s="27">
        <f>Bilanca!I77</f>
        <v>463740</v>
      </c>
      <c r="K69" s="27">
        <f>Bilanca!J77</f>
        <v>463740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226854.59999999998</v>
      </c>
      <c r="I71" s="27">
        <f t="shared" si="3"/>
        <v>0</v>
      </c>
      <c r="J71" s="27">
        <f>Bilanca!I79</f>
        <v>108026</v>
      </c>
      <c r="K71" s="27">
        <f>Bilanca!J79</f>
        <v>108026</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243058.5</v>
      </c>
      <c r="I76" s="27">
        <f t="shared" si="3"/>
        <v>0</v>
      </c>
      <c r="J76" s="27">
        <f>Bilanca!I84</f>
        <v>108026</v>
      </c>
      <c r="K76" s="27">
        <f>Bilanca!J84</f>
        <v>108026</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5070993.73</v>
      </c>
      <c r="I84" s="27">
        <f t="shared" si="3"/>
        <v>0</v>
      </c>
      <c r="J84" s="27">
        <f>Bilanca!I92</f>
        <v>2022127</v>
      </c>
      <c r="K84" s="27">
        <f>Bilanca!J92</f>
        <v>2043752</v>
      </c>
    </row>
    <row r="85" spans="4:11" ht="12.75">
      <c r="D85" s="4" t="s">
        <v>554</v>
      </c>
      <c r="E85" s="4">
        <v>1</v>
      </c>
      <c r="F85" s="4">
        <f>Bilanca!G93</f>
        <v>84</v>
      </c>
      <c r="G85" s="4">
        <f>IF(Bilanca!H93=0,"",Bilanca!H93)</f>
      </c>
      <c r="H85" s="26">
        <f t="shared" si="2"/>
        <v>5132090.04</v>
      </c>
      <c r="I85" s="27">
        <f t="shared" si="3"/>
        <v>0</v>
      </c>
      <c r="J85" s="27">
        <f>Bilanca!I93</f>
        <v>2022127</v>
      </c>
      <c r="K85" s="27">
        <f>Bilanca!J93</f>
        <v>2043752</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7524.140000000001</v>
      </c>
      <c r="I87" s="27">
        <f>ABS(ROUND(J87,0)-J87)+ABS(ROUND(K87,0)-K87)</f>
        <v>0</v>
      </c>
      <c r="J87" s="27">
        <f>Bilanca!I95</f>
        <v>21625</v>
      </c>
      <c r="K87" s="27">
        <f>Bilanca!J95</f>
        <v>-6438</v>
      </c>
    </row>
    <row r="88" spans="4:11" ht="12.75">
      <c r="D88" s="4" t="s">
        <v>554</v>
      </c>
      <c r="E88" s="4">
        <v>1</v>
      </c>
      <c r="F88" s="4">
        <f>Bilanca!G96</f>
        <v>87</v>
      </c>
      <c r="G88" s="4">
        <f>IF(Bilanca!H96=0,"",Bilanca!H96)</f>
      </c>
      <c r="H88" s="26">
        <f>J88/100*F88+2*K88/100*F88</f>
        <v>18813.75</v>
      </c>
      <c r="I88" s="27">
        <f>ABS(ROUND(J88,0)-J88)+ABS(ROUND(K88,0)-K88)</f>
        <v>0</v>
      </c>
      <c r="J88" s="27">
        <f>Bilanca!I96</f>
        <v>21625</v>
      </c>
      <c r="K88" s="27">
        <f>Bilanca!J96</f>
        <v>0</v>
      </c>
    </row>
    <row r="89" spans="4:11" ht="12.75">
      <c r="D89" s="4" t="s">
        <v>554</v>
      </c>
      <c r="E89" s="4">
        <v>1</v>
      </c>
      <c r="F89" s="4">
        <f>Bilanca!G97</f>
        <v>88</v>
      </c>
      <c r="G89" s="4">
        <f>IF(Bilanca!H97=0,"",Bilanca!H97)</f>
      </c>
      <c r="H89" s="26">
        <f aca="true" t="shared" si="4" ref="H89:H129">J89/100*F89+2*K89/100*F89</f>
        <v>11330.88</v>
      </c>
      <c r="I89" s="27">
        <f aca="true" t="shared" si="5" ref="I89:I129">ABS(ROUND(J89,0)-J89)+ABS(ROUND(K89,0)-K89)</f>
        <v>0</v>
      </c>
      <c r="J89" s="27">
        <f>Bilanca!I97</f>
        <v>0</v>
      </c>
      <c r="K89" s="27">
        <f>Bilanca!J97</f>
        <v>6438</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0</v>
      </c>
      <c r="I98" s="27">
        <f t="shared" si="5"/>
        <v>0</v>
      </c>
      <c r="J98" s="27">
        <f>Bilanca!I106</f>
        <v>0</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6001104</v>
      </c>
      <c r="I110" s="27">
        <f t="shared" si="5"/>
        <v>0</v>
      </c>
      <c r="J110" s="27">
        <f>Bilanca!I118</f>
        <v>1742364</v>
      </c>
      <c r="K110" s="27">
        <f>Bilanca!J118</f>
        <v>1881618</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5746890.24</v>
      </c>
      <c r="I118" s="27">
        <f t="shared" si="5"/>
        <v>0</v>
      </c>
      <c r="J118" s="27">
        <f>Bilanca!I126</f>
        <v>1570088</v>
      </c>
      <c r="K118" s="27">
        <f>Bilanca!J126</f>
        <v>1670892</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423004.54</v>
      </c>
      <c r="I120" s="27">
        <f t="shared" si="5"/>
        <v>0</v>
      </c>
      <c r="J120" s="27">
        <f>Bilanca!I128</f>
        <v>86306</v>
      </c>
      <c r="K120" s="27">
        <f>Bilanca!J128</f>
        <v>134580</v>
      </c>
    </row>
    <row r="121" spans="4:11" ht="12.75">
      <c r="D121" s="4" t="s">
        <v>554</v>
      </c>
      <c r="E121" s="4">
        <v>1</v>
      </c>
      <c r="F121" s="4">
        <f>Bilanca!G129</f>
        <v>120</v>
      </c>
      <c r="G121" s="4">
        <f>IF(Bilanca!H129=0,"",Bilanca!H129)</f>
      </c>
      <c r="H121" s="26">
        <f t="shared" si="4"/>
        <v>272594.4</v>
      </c>
      <c r="I121" s="27">
        <f t="shared" si="5"/>
        <v>0</v>
      </c>
      <c r="J121" s="27">
        <f>Bilanca!I129</f>
        <v>82270</v>
      </c>
      <c r="K121" s="27">
        <f>Bilanca!J129</f>
        <v>72446</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13653</v>
      </c>
      <c r="I124" s="27">
        <f t="shared" si="5"/>
        <v>0</v>
      </c>
      <c r="J124" s="27">
        <f>Bilanca!I132</f>
        <v>3700</v>
      </c>
      <c r="K124" s="27">
        <f>Bilanca!J132</f>
        <v>3700</v>
      </c>
    </row>
    <row r="125" spans="4:11" ht="12.75">
      <c r="D125" s="4" t="s">
        <v>554</v>
      </c>
      <c r="E125" s="4">
        <v>1</v>
      </c>
      <c r="F125" s="4">
        <f>Bilanca!G133</f>
        <v>124</v>
      </c>
      <c r="G125" s="4">
        <f>IF(Bilanca!H133=0,"",Bilanca!H133)</f>
      </c>
      <c r="H125" s="26">
        <f t="shared" si="4"/>
        <v>0</v>
      </c>
      <c r="I125" s="27">
        <f t="shared" si="5"/>
        <v>0</v>
      </c>
      <c r="J125" s="27">
        <f>Bilanca!I133</f>
        <v>0</v>
      </c>
      <c r="K125" s="27">
        <f>Bilanca!J133</f>
        <v>0</v>
      </c>
    </row>
    <row r="126" spans="4:11" ht="12.75">
      <c r="D126" s="4" t="s">
        <v>554</v>
      </c>
      <c r="E126" s="4">
        <v>1</v>
      </c>
      <c r="F126" s="4">
        <f>Bilanca!G134</f>
        <v>125</v>
      </c>
      <c r="G126" s="4">
        <f>IF(Bilanca!H134=0,"",Bilanca!H134)</f>
      </c>
      <c r="H126" s="26">
        <f t="shared" si="4"/>
        <v>16674097.5</v>
      </c>
      <c r="I126" s="27">
        <f t="shared" si="5"/>
        <v>0</v>
      </c>
      <c r="J126" s="27">
        <f>Bilanca!I134</f>
        <v>4357882</v>
      </c>
      <c r="K126" s="27">
        <f>Bilanca!J134</f>
        <v>4490698</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46317962.99</v>
      </c>
      <c r="I128" s="4">
        <f t="shared" si="5"/>
        <v>0</v>
      </c>
      <c r="J128" s="27">
        <f>RDG!I8</f>
        <v>11721213</v>
      </c>
      <c r="K128" s="27">
        <f>RDG!J8</f>
        <v>12374812</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44045218.2</v>
      </c>
      <c r="I130" s="4">
        <f aca="true" t="shared" si="7" ref="I130:I192">ABS(ROUND(J130,0)-J130)+ABS(ROUND(K130,0)-K130)</f>
        <v>0</v>
      </c>
      <c r="J130" s="27">
        <f>RDG!I10</f>
        <v>10981976</v>
      </c>
      <c r="K130" s="27">
        <f>RDG!J10</f>
        <v>11580802</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3071979.24</v>
      </c>
      <c r="I133" s="4">
        <f t="shared" si="7"/>
        <v>0</v>
      </c>
      <c r="J133" s="27">
        <f>RDG!I13</f>
        <v>739237</v>
      </c>
      <c r="K133" s="27">
        <f>RDG!J13</f>
        <v>794010</v>
      </c>
    </row>
    <row r="134" spans="4:11" ht="12.75">
      <c r="D134" s="4" t="s">
        <v>794</v>
      </c>
      <c r="E134" s="4">
        <v>2</v>
      </c>
      <c r="F134" s="4">
        <f>RDG!G14</f>
        <v>133</v>
      </c>
      <c r="G134" s="4">
        <f>IF(RDG!H14=0,"",RDG!H14)</f>
      </c>
      <c r="H134" s="26">
        <f t="shared" si="6"/>
        <v>48488272.84</v>
      </c>
      <c r="I134" s="4">
        <f t="shared" si="7"/>
        <v>0</v>
      </c>
      <c r="J134" s="27">
        <f>RDG!I14</f>
        <v>11694846</v>
      </c>
      <c r="K134" s="27">
        <f>RDG!J14</f>
        <v>12381251</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41061124.800000004</v>
      </c>
      <c r="I136" s="4">
        <f t="shared" si="7"/>
        <v>0</v>
      </c>
      <c r="J136" s="27">
        <f>RDG!I16</f>
        <v>9783994</v>
      </c>
      <c r="K136" s="27">
        <f>RDG!J16</f>
        <v>10315827</v>
      </c>
    </row>
    <row r="137" spans="4:11" ht="12.75">
      <c r="D137" s="4" t="s">
        <v>794</v>
      </c>
      <c r="E137" s="4">
        <v>2</v>
      </c>
      <c r="F137" s="4">
        <f>RDG!G17</f>
        <v>136</v>
      </c>
      <c r="G137" s="4">
        <f>IF(RDG!H17=0,"",RDG!H17)</f>
      </c>
      <c r="H137" s="26">
        <f t="shared" si="6"/>
        <v>229332.72000000003</v>
      </c>
      <c r="I137" s="4">
        <f t="shared" si="7"/>
        <v>0</v>
      </c>
      <c r="J137" s="27">
        <f>RDG!I17</f>
        <v>52711</v>
      </c>
      <c r="K137" s="27">
        <f>RDG!J17</f>
        <v>57958</v>
      </c>
    </row>
    <row r="138" spans="4:11" ht="12.75">
      <c r="D138" s="4" t="s">
        <v>794</v>
      </c>
      <c r="E138" s="4">
        <v>2</v>
      </c>
      <c r="F138" s="4">
        <f>RDG!G18</f>
        <v>137</v>
      </c>
      <c r="G138" s="4">
        <f>IF(RDG!H18=0,"",RDG!H18)</f>
      </c>
      <c r="H138" s="26">
        <f t="shared" si="6"/>
        <v>41087491.9</v>
      </c>
      <c r="I138" s="4">
        <f t="shared" si="7"/>
        <v>0</v>
      </c>
      <c r="J138" s="27">
        <f>RDG!I18</f>
        <v>9644536</v>
      </c>
      <c r="K138" s="27">
        <f>RDG!J18</f>
        <v>10173167</v>
      </c>
    </row>
    <row r="139" spans="4:11" ht="12.75">
      <c r="D139" s="4" t="s">
        <v>794</v>
      </c>
      <c r="E139" s="4">
        <v>2</v>
      </c>
      <c r="F139" s="4">
        <f>RDG!G19</f>
        <v>138</v>
      </c>
      <c r="G139" s="4">
        <f>IF(RDG!H19=0,"",RDG!H19)</f>
      </c>
      <c r="H139" s="26">
        <f t="shared" si="6"/>
        <v>353488.38</v>
      </c>
      <c r="I139" s="4">
        <f t="shared" si="7"/>
        <v>0</v>
      </c>
      <c r="J139" s="27">
        <f>RDG!I19</f>
        <v>86747</v>
      </c>
      <c r="K139" s="27">
        <f>RDG!J19</f>
        <v>84702</v>
      </c>
    </row>
    <row r="140" spans="4:11" ht="12.75">
      <c r="D140" s="4" t="s">
        <v>794</v>
      </c>
      <c r="E140" s="4">
        <v>2</v>
      </c>
      <c r="F140" s="4">
        <f>RDG!G20</f>
        <v>139</v>
      </c>
      <c r="G140" s="4">
        <f>IF(RDG!H20=0,"",RDG!H20)</f>
      </c>
      <c r="H140" s="26">
        <f t="shared" si="6"/>
        <v>6711253.6</v>
      </c>
      <c r="I140" s="4">
        <f t="shared" si="7"/>
        <v>0</v>
      </c>
      <c r="J140" s="27">
        <f>RDG!I20</f>
        <v>1525408</v>
      </c>
      <c r="K140" s="27">
        <f>RDG!J20</f>
        <v>1651416</v>
      </c>
    </row>
    <row r="141" spans="4:11" ht="12.75">
      <c r="D141" s="4" t="s">
        <v>794</v>
      </c>
      <c r="E141" s="4">
        <v>2</v>
      </c>
      <c r="F141" s="4">
        <f>RDG!G21</f>
        <v>140</v>
      </c>
      <c r="G141" s="4">
        <f>IF(RDG!H21=0,"",RDG!H21)</f>
      </c>
      <c r="H141" s="26">
        <f t="shared" si="6"/>
        <v>4319698.600000001</v>
      </c>
      <c r="I141" s="4">
        <f t="shared" si="7"/>
        <v>0</v>
      </c>
      <c r="J141" s="27">
        <f>RDG!I21</f>
        <v>1027377</v>
      </c>
      <c r="K141" s="27">
        <f>RDG!J21</f>
        <v>1029061</v>
      </c>
    </row>
    <row r="142" spans="4:11" ht="12.75">
      <c r="D142" s="4" t="s">
        <v>794</v>
      </c>
      <c r="E142" s="4">
        <v>2</v>
      </c>
      <c r="F142" s="4">
        <f>RDG!G22</f>
        <v>141</v>
      </c>
      <c r="G142" s="4">
        <f>IF(RDG!H22=0,"",RDG!H22)</f>
      </c>
      <c r="H142" s="26">
        <f t="shared" si="6"/>
        <v>1489538.1</v>
      </c>
      <c r="I142" s="4">
        <f t="shared" si="7"/>
        <v>0</v>
      </c>
      <c r="J142" s="27">
        <f>RDG!I22</f>
        <v>281152</v>
      </c>
      <c r="K142" s="27">
        <f>RDG!J22</f>
        <v>387629</v>
      </c>
    </row>
    <row r="143" spans="4:11" ht="12.75">
      <c r="D143" s="4" t="s">
        <v>794</v>
      </c>
      <c r="E143" s="4">
        <v>2</v>
      </c>
      <c r="F143" s="4">
        <f>RDG!G23</f>
        <v>142</v>
      </c>
      <c r="G143" s="4">
        <f>IF(RDG!H23=0,"",RDG!H23)</f>
      </c>
      <c r="H143" s="26">
        <f t="shared" si="6"/>
        <v>974590.02</v>
      </c>
      <c r="I143" s="4">
        <f t="shared" si="7"/>
        <v>0</v>
      </c>
      <c r="J143" s="27">
        <f>RDG!I23</f>
        <v>216879</v>
      </c>
      <c r="K143" s="27">
        <f>RDG!J23</f>
        <v>234726</v>
      </c>
    </row>
    <row r="144" spans="4:11" ht="12.75">
      <c r="D144" s="4" t="s">
        <v>794</v>
      </c>
      <c r="E144" s="4">
        <v>2</v>
      </c>
      <c r="F144" s="4">
        <f>RDG!G24</f>
        <v>143</v>
      </c>
      <c r="G144" s="4">
        <f>IF(RDG!H24=0,"",RDG!H24)</f>
      </c>
      <c r="H144" s="26">
        <f t="shared" si="6"/>
        <v>95360.98</v>
      </c>
      <c r="I144" s="4">
        <f t="shared" si="7"/>
        <v>0</v>
      </c>
      <c r="J144" s="27">
        <f>RDG!I24</f>
        <v>24618</v>
      </c>
      <c r="K144" s="27">
        <f>RDG!J24</f>
        <v>21034</v>
      </c>
    </row>
    <row r="145" spans="4:11" ht="12.75">
      <c r="D145" s="4" t="s">
        <v>794</v>
      </c>
      <c r="E145" s="4">
        <v>2</v>
      </c>
      <c r="F145" s="4">
        <f>RDG!G25</f>
        <v>144</v>
      </c>
      <c r="G145" s="4">
        <f>IF(RDG!H25=0,"",RDG!H25)</f>
      </c>
      <c r="H145" s="26">
        <f t="shared" si="6"/>
        <v>1385724.96</v>
      </c>
      <c r="I145" s="4">
        <f t="shared" si="7"/>
        <v>0</v>
      </c>
      <c r="J145" s="27">
        <f>RDG!I25</f>
        <v>317717</v>
      </c>
      <c r="K145" s="27">
        <f>RDG!J25</f>
        <v>322296</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285920.75</v>
      </c>
      <c r="I156" s="4">
        <f t="shared" si="7"/>
        <v>0</v>
      </c>
      <c r="J156" s="27">
        <f>RDG!I36</f>
        <v>43109</v>
      </c>
      <c r="K156" s="27">
        <f>RDG!J36</f>
        <v>70678</v>
      </c>
    </row>
    <row r="157" spans="4:11" ht="12.75">
      <c r="D157" s="4" t="s">
        <v>794</v>
      </c>
      <c r="E157" s="4">
        <v>2</v>
      </c>
      <c r="F157" s="4">
        <f>RDG!G37</f>
        <v>156</v>
      </c>
      <c r="G157" s="4">
        <f>IF(RDG!H37=0,"",RDG!H37)</f>
      </c>
      <c r="H157" s="26">
        <f t="shared" si="6"/>
        <v>45.24</v>
      </c>
      <c r="I157" s="4">
        <f t="shared" si="7"/>
        <v>0</v>
      </c>
      <c r="J157" s="27">
        <f>RDG!I37</f>
        <v>27</v>
      </c>
      <c r="K157" s="27">
        <f>RDG!J37</f>
        <v>1</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47.27</v>
      </c>
      <c r="I164" s="4">
        <f t="shared" si="7"/>
        <v>0</v>
      </c>
      <c r="J164" s="27">
        <f>RDG!I44</f>
        <v>27</v>
      </c>
      <c r="K164" s="27">
        <f>RDG!J44</f>
        <v>1</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0</v>
      </c>
      <c r="I168" s="4">
        <f t="shared" si="7"/>
        <v>0</v>
      </c>
      <c r="J168" s="27">
        <f>RDG!I48</f>
        <v>0</v>
      </c>
      <c r="K168" s="27">
        <f>RDG!J48</f>
        <v>0</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0</v>
      </c>
      <c r="I171" s="4">
        <f t="shared" si="7"/>
        <v>0</v>
      </c>
      <c r="J171" s="27">
        <f>RDG!I51</f>
        <v>0</v>
      </c>
      <c r="K171" s="27">
        <f>RDG!J51</f>
        <v>0</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65282850.14</v>
      </c>
      <c r="I180" s="4">
        <f t="shared" si="7"/>
        <v>0</v>
      </c>
      <c r="J180" s="27">
        <f>RDG!I60</f>
        <v>11721240</v>
      </c>
      <c r="K180" s="27">
        <f>RDG!J60</f>
        <v>12374813</v>
      </c>
    </row>
    <row r="181" spans="4:11" ht="12.75">
      <c r="D181" s="4" t="s">
        <v>794</v>
      </c>
      <c r="E181" s="4">
        <v>2</v>
      </c>
      <c r="F181" s="4">
        <f>RDG!G61</f>
        <v>180</v>
      </c>
      <c r="G181" s="4">
        <f>IF(RDG!H61=0,"",RDG!H61)</f>
      </c>
      <c r="H181" s="26">
        <f t="shared" si="6"/>
        <v>65623226.400000006</v>
      </c>
      <c r="I181" s="4">
        <f t="shared" si="7"/>
        <v>0</v>
      </c>
      <c r="J181" s="27">
        <f>RDG!I61</f>
        <v>11694846</v>
      </c>
      <c r="K181" s="27">
        <f>RDG!J61</f>
        <v>12381251</v>
      </c>
    </row>
    <row r="182" spans="4:11" ht="12.75">
      <c r="D182" s="4" t="s">
        <v>794</v>
      </c>
      <c r="E182" s="4">
        <v>2</v>
      </c>
      <c r="F182" s="4">
        <f>RDG!G62</f>
        <v>181</v>
      </c>
      <c r="G182" s="4">
        <f>IF(RDG!H62=0,"",RDG!H62)</f>
      </c>
      <c r="H182" s="26">
        <f t="shared" si="6"/>
        <v>24467.58</v>
      </c>
      <c r="I182" s="4">
        <f t="shared" si="7"/>
        <v>0</v>
      </c>
      <c r="J182" s="27">
        <f>RDG!I62</f>
        <v>26394</v>
      </c>
      <c r="K182" s="27">
        <f>RDG!J62</f>
        <v>-6438</v>
      </c>
    </row>
    <row r="183" spans="4:11" ht="12.75">
      <c r="D183" s="4" t="s">
        <v>794</v>
      </c>
      <c r="E183" s="4">
        <v>2</v>
      </c>
      <c r="F183" s="4">
        <f>RDG!G63</f>
        <v>182</v>
      </c>
      <c r="G183" s="4">
        <f>IF(RDG!H63=0,"",RDG!H63)</f>
      </c>
      <c r="H183" s="26">
        <f t="shared" si="6"/>
        <v>48037.08</v>
      </c>
      <c r="I183" s="4">
        <f t="shared" si="7"/>
        <v>0</v>
      </c>
      <c r="J183" s="27">
        <f>RDG!I63</f>
        <v>26394</v>
      </c>
      <c r="K183" s="27">
        <f>RDG!J63</f>
        <v>0</v>
      </c>
    </row>
    <row r="184" spans="4:11" ht="12.75">
      <c r="D184" s="4" t="s">
        <v>794</v>
      </c>
      <c r="E184" s="4">
        <v>2</v>
      </c>
      <c r="F184" s="4">
        <f>RDG!G64</f>
        <v>183</v>
      </c>
      <c r="G184" s="4">
        <f>IF(RDG!H64=0,"",RDG!H64)</f>
      </c>
      <c r="H184" s="26">
        <f t="shared" si="6"/>
        <v>23563.079999999998</v>
      </c>
      <c r="I184" s="4">
        <f t="shared" si="7"/>
        <v>0</v>
      </c>
      <c r="J184" s="27">
        <f>RDG!I64</f>
        <v>0</v>
      </c>
      <c r="K184" s="27">
        <f>RDG!J64</f>
        <v>6438</v>
      </c>
    </row>
    <row r="185" spans="4:11" ht="12.75">
      <c r="D185" s="4" t="s">
        <v>794</v>
      </c>
      <c r="E185" s="4">
        <v>2</v>
      </c>
      <c r="F185" s="4">
        <f>RDG!G65</f>
        <v>184</v>
      </c>
      <c r="G185" s="4">
        <f>IF(RDG!H65=0,"",RDG!H65)</f>
      </c>
      <c r="H185" s="26">
        <f t="shared" si="6"/>
        <v>8774.96</v>
      </c>
      <c r="I185" s="4">
        <f t="shared" si="7"/>
        <v>0</v>
      </c>
      <c r="J185" s="27">
        <f>RDG!I65</f>
        <v>4769</v>
      </c>
      <c r="K185" s="27">
        <f>RDG!J65</f>
        <v>0</v>
      </c>
    </row>
    <row r="186" spans="4:11" ht="12.75">
      <c r="D186" s="4" t="s">
        <v>794</v>
      </c>
      <c r="E186" s="4">
        <v>2</v>
      </c>
      <c r="F186" s="4">
        <f>RDG!G66</f>
        <v>185</v>
      </c>
      <c r="G186" s="4">
        <f>IF(RDG!H66=0,"",RDG!H66)</f>
      </c>
      <c r="H186" s="26">
        <f t="shared" si="6"/>
        <v>16185.650000000001</v>
      </c>
      <c r="I186" s="4">
        <f t="shared" si="7"/>
        <v>0</v>
      </c>
      <c r="J186" s="27">
        <f>RDG!I66</f>
        <v>21625</v>
      </c>
      <c r="K186" s="27">
        <f>RDG!J66</f>
        <v>-6438</v>
      </c>
    </row>
    <row r="187" spans="4:11" ht="12.75">
      <c r="D187" s="4" t="s">
        <v>794</v>
      </c>
      <c r="E187" s="4">
        <v>2</v>
      </c>
      <c r="F187" s="4">
        <f>RDG!G67</f>
        <v>186</v>
      </c>
      <c r="G187" s="4">
        <f>IF(RDG!H67=0,"",RDG!H67)</f>
      </c>
      <c r="H187" s="26">
        <f t="shared" si="6"/>
        <v>40222.5</v>
      </c>
      <c r="I187" s="4">
        <f t="shared" si="7"/>
        <v>0</v>
      </c>
      <c r="J187" s="27">
        <f>RDG!I67</f>
        <v>21625</v>
      </c>
      <c r="K187" s="27">
        <f>RDG!J67</f>
        <v>0</v>
      </c>
    </row>
    <row r="188" spans="4:11" ht="12.75">
      <c r="D188" s="4" t="s">
        <v>794</v>
      </c>
      <c r="E188" s="4">
        <v>2</v>
      </c>
      <c r="F188" s="4">
        <f>RDG!G68</f>
        <v>187</v>
      </c>
      <c r="G188" s="4">
        <f>IF(RDG!H68=0,"",RDG!H68)</f>
      </c>
      <c r="H188" s="26">
        <f t="shared" si="6"/>
        <v>24078.12</v>
      </c>
      <c r="I188" s="4">
        <f t="shared" si="7"/>
        <v>0</v>
      </c>
      <c r="J188" s="27">
        <f>RDG!I68</f>
        <v>0</v>
      </c>
      <c r="K188" s="27">
        <f>RDG!J68</f>
        <v>6438</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82627463.6</v>
      </c>
      <c r="I243" s="4">
        <f t="shared" si="13"/>
        <v>0</v>
      </c>
      <c r="J243" s="27">
        <f>Dodatni!I26</f>
        <v>10981976</v>
      </c>
      <c r="K243" s="27">
        <f>Dodatni!J26</f>
        <v>11580802</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86041821.60000001</v>
      </c>
      <c r="I253" s="4">
        <f t="shared" si="13"/>
        <v>0</v>
      </c>
      <c r="J253" s="27">
        <f>Dodatni!I37</f>
        <v>10981976</v>
      </c>
      <c r="K253" s="27">
        <f>Dodatni!J37</f>
        <v>11580802</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231744.24</v>
      </c>
      <c r="I263" s="4">
        <f t="shared" si="13"/>
        <v>0</v>
      </c>
      <c r="J263" s="27">
        <f>Dodatni!I50</f>
        <v>28376</v>
      </c>
      <c r="K263" s="27">
        <f>Dodatni!J50</f>
        <v>30038</v>
      </c>
    </row>
    <row r="264" spans="4:11" ht="12.75">
      <c r="D264" s="4" t="s">
        <v>555</v>
      </c>
      <c r="E264" s="4">
        <v>3</v>
      </c>
      <c r="F264" s="4">
        <f>Dodatni!H51</f>
        <v>263</v>
      </c>
      <c r="H264" s="26">
        <f t="shared" si="12"/>
        <v>84354.62</v>
      </c>
      <c r="I264" s="4">
        <f t="shared" si="13"/>
        <v>0</v>
      </c>
      <c r="J264" s="27">
        <f>Dodatni!I51</f>
        <v>14258</v>
      </c>
      <c r="K264" s="27">
        <f>Dodatni!J51</f>
        <v>8908</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166733.28</v>
      </c>
      <c r="I273" s="4">
        <f t="shared" si="13"/>
        <v>0</v>
      </c>
      <c r="J273" s="27">
        <f>Dodatni!I60</f>
        <v>19595</v>
      </c>
      <c r="K273" s="27">
        <f>Dodatni!J60</f>
        <v>20852</v>
      </c>
    </row>
    <row r="274" spans="4:11" ht="12.75">
      <c r="D274" s="4" t="s">
        <v>555</v>
      </c>
      <c r="E274" s="4">
        <v>3</v>
      </c>
      <c r="F274" s="4">
        <f>Dodatni!H61</f>
        <v>273</v>
      </c>
      <c r="H274" s="26">
        <f t="shared" si="12"/>
        <v>167346.27000000002</v>
      </c>
      <c r="I274" s="4">
        <f t="shared" si="13"/>
        <v>0</v>
      </c>
      <c r="J274" s="27">
        <f>Dodatni!I61</f>
        <v>19595</v>
      </c>
      <c r="K274" s="27">
        <f>Dodatni!J61</f>
        <v>20852</v>
      </c>
    </row>
    <row r="275" spans="4:11" ht="12.75">
      <c r="D275" s="4" t="s">
        <v>555</v>
      </c>
      <c r="E275" s="4">
        <v>3</v>
      </c>
      <c r="F275" s="4">
        <f>Dodatni!H62</f>
        <v>274</v>
      </c>
      <c r="H275" s="26">
        <f t="shared" si="12"/>
        <v>8.22</v>
      </c>
      <c r="I275" s="4">
        <f t="shared" si="13"/>
        <v>0</v>
      </c>
      <c r="J275" s="27">
        <f>Dodatni!I62</f>
        <v>1</v>
      </c>
      <c r="K275" s="27">
        <f>Dodatni!J62</f>
        <v>1</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535475.88</v>
      </c>
      <c r="I277" s="4">
        <f t="shared" si="13"/>
        <v>0</v>
      </c>
      <c r="J277" s="27">
        <f>Dodatni!I64</f>
        <v>58475</v>
      </c>
      <c r="K277" s="27">
        <f>Dodatni!J64</f>
        <v>67769</v>
      </c>
    </row>
    <row r="278" spans="4:11" ht="12.75">
      <c r="D278" s="4" t="s">
        <v>555</v>
      </c>
      <c r="E278" s="4">
        <v>3</v>
      </c>
      <c r="F278" s="4">
        <f>Dodatni!H65</f>
        <v>277</v>
      </c>
      <c r="H278" s="26">
        <f t="shared" si="12"/>
        <v>1324990.72</v>
      </c>
      <c r="I278" s="4">
        <f t="shared" si="13"/>
        <v>0</v>
      </c>
      <c r="J278" s="27">
        <f>Dodatni!I65</f>
        <v>167888</v>
      </c>
      <c r="K278" s="27">
        <f>Dodatni!J65</f>
        <v>155224</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82.36000000000001</v>
      </c>
      <c r="I285" s="4">
        <f aca="true" t="shared" si="15" ref="I285:I294">ABS(ROUND(J285,0)-J285)+ABS(ROUND(K285,0)-K285)</f>
        <v>0</v>
      </c>
      <c r="J285" s="27">
        <f>Dodatni!I73</f>
        <v>27</v>
      </c>
      <c r="K285" s="27">
        <f>Dodatni!J73</f>
        <v>1</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6" activePane="bottomLeft" state="frozen"/>
      <selection pane="topLeft" activeCell="A2" sqref="A2"/>
      <selection pane="bottomLeft" activeCell="B2" sqref="B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Zdravstvena ustanova Ljekarna Drniš</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22320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16524841919</v>
      </c>
      <c r="V4" s="206" t="s">
        <v>2737</v>
      </c>
      <c r="W4" s="224" t="str">
        <f>RefStr!F31</f>
        <v>Drniš</v>
      </c>
      <c r="X4" s="226" t="s">
        <v>1783</v>
      </c>
      <c r="Y4" s="227" t="str">
        <f>RefStr!I68</f>
        <v>NE</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1</v>
      </c>
      <c r="T5" s="206" t="s">
        <v>1560</v>
      </c>
      <c r="U5" s="224" t="str">
        <f>RefStr!H27</f>
        <v>03031985</v>
      </c>
      <c r="V5" s="206" t="s">
        <v>2738</v>
      </c>
      <c r="W5" s="224" t="str">
        <f>RefStr!C33</f>
        <v>Poljana 7</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060157957</v>
      </c>
      <c r="V6" s="206" t="s">
        <v>2968</v>
      </c>
      <c r="W6" s="224" t="str">
        <f>RefStr!L35</f>
        <v>022/886-133</v>
      </c>
      <c r="X6" s="206" t="s">
        <v>2926</v>
      </c>
      <c r="Y6" s="224" t="str">
        <f>RefStr!C68</f>
        <v>Dunja Ćevid</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10</v>
      </c>
      <c r="T7" s="206" t="s">
        <v>916</v>
      </c>
      <c r="U7" s="224">
        <f>RefStr!C7</f>
        <v>8</v>
      </c>
      <c r="V7" s="206" t="s">
        <v>2884</v>
      </c>
      <c r="W7" s="224" t="str">
        <f>TRIM(UPPER(RefStr!C35))</f>
        <v>KONTAKT@LJEKARNA-DRNIS.HR</v>
      </c>
      <c r="X7" s="206" t="s">
        <v>2927</v>
      </c>
      <c r="Y7" s="224" t="str">
        <f>RefStr!C70</f>
        <v>022/888-617</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Ustanova</v>
      </c>
      <c r="V8" s="206" t="s">
        <v>2974</v>
      </c>
      <c r="W8" s="224" t="str">
        <f>RefStr!C42</f>
        <v>4773</v>
      </c>
      <c r="X8" s="206" t="s">
        <v>2928</v>
      </c>
      <c r="Y8" s="224" t="str">
        <f>TRIM(UPPER(RefStr!C72))</f>
        <v>LJEKARNA.DRNIS@GMAIL.COM</v>
      </c>
      <c r="Z8" s="228" t="s">
        <v>1780</v>
      </c>
      <c r="AA8" s="229" t="str">
        <f>RefStr!I56</f>
        <v>NE</v>
      </c>
    </row>
    <row r="9" spans="1:27" ht="13.5" customHeight="1">
      <c r="A9" s="497" t="s">
        <v>819</v>
      </c>
      <c r="B9" s="497"/>
      <c r="C9" s="497" t="s">
        <v>963</v>
      </c>
      <c r="D9" s="497"/>
      <c r="E9" s="497"/>
      <c r="F9" s="497"/>
      <c r="G9" s="497"/>
      <c r="H9" s="497"/>
      <c r="I9" s="497"/>
      <c r="J9" s="497"/>
      <c r="L9" s="190"/>
      <c r="M9" s="190"/>
      <c r="O9" s="222" t="s">
        <v>1464</v>
      </c>
      <c r="P9" s="204">
        <f>RefStr!C58</f>
        <v>7</v>
      </c>
      <c r="Q9" s="223">
        <f>RefStr!F58</f>
        <v>7</v>
      </c>
      <c r="R9" s="206" t="s">
        <v>914</v>
      </c>
      <c r="S9" s="224">
        <f>IF(RefStr!F4&lt;&gt;"",RefStr!F4,0)</f>
        <v>44926</v>
      </c>
      <c r="T9" s="206" t="s">
        <v>891</v>
      </c>
      <c r="U9" s="224">
        <f>RefStr!C39</f>
        <v>95</v>
      </c>
      <c r="V9" s="206" t="s">
        <v>2951</v>
      </c>
      <c r="W9" s="224" t="str">
        <f>RefStr!D42</f>
        <v>Ljekarne </v>
      </c>
      <c r="X9" s="230" t="s">
        <v>1782</v>
      </c>
      <c r="Y9" s="231" t="str">
        <f>RefStr!I66</f>
        <v>NE</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8</v>
      </c>
      <c r="Q10" s="225">
        <f>RefStr!F56</f>
        <v>8</v>
      </c>
      <c r="R10" s="208" t="s">
        <v>917</v>
      </c>
      <c r="S10" s="225">
        <f>RefStr!C23</f>
        <v>1</v>
      </c>
      <c r="T10" s="208" t="s">
        <v>2973</v>
      </c>
      <c r="U10" s="225" t="str">
        <f>RefStr!D39</f>
        <v>Drniš</v>
      </c>
      <c r="V10" s="232"/>
      <c r="W10" s="233"/>
      <c r="X10" s="234" t="s">
        <v>2279</v>
      </c>
      <c r="Y10" s="235">
        <f>RefStr!F12</f>
        <v>2022</v>
      </c>
      <c r="Z10" s="208" t="s">
        <v>1771</v>
      </c>
      <c r="AA10" s="225" t="str">
        <f>RefStr!A75</f>
        <v>Ivana Cigić</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0</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e">
        <f ca="1">CELL("filename")</f>
        <v>#N/A</v>
      </c>
      <c r="P120" s="190" t="e">
        <f>FIND(".XLSX",UPPER(O120),1)</f>
        <v>#N/A</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38" activePane="bottomLeft" state="frozen"/>
      <selection pane="topLeft" activeCell="A1" sqref="A1"/>
      <selection pane="bottomLeft" activeCell="C47" sqref="C47"/>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8</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Ustanova</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303198.5</v>
      </c>
    </row>
    <row r="13" spans="4:17" ht="9.75" customHeight="1">
      <c r="D13" s="152"/>
      <c r="E13" s="158"/>
      <c r="H13" s="23"/>
      <c r="I13" s="159"/>
      <c r="J13" s="159"/>
      <c r="K13" s="152"/>
      <c r="L13" s="152"/>
      <c r="M13" s="152"/>
      <c r="N13" s="152"/>
      <c r="P13" s="50" t="s">
        <v>1561</v>
      </c>
      <c r="Q13" s="51">
        <f>INT(VALUE(M27))/50</f>
        <v>1203159.14</v>
      </c>
    </row>
    <row r="14" spans="1:17" ht="15">
      <c r="A14" s="289" t="s">
        <v>1312</v>
      </c>
      <c r="B14" s="289"/>
      <c r="C14" s="289"/>
      <c r="D14" s="160"/>
      <c r="E14" s="161"/>
      <c r="F14" s="287"/>
      <c r="G14" s="288"/>
      <c r="H14" s="288"/>
      <c r="I14" s="152"/>
      <c r="J14" s="310" t="s">
        <v>1978</v>
      </c>
      <c r="K14" s="311"/>
      <c r="L14" s="311"/>
      <c r="M14" s="311"/>
      <c r="N14" s="311"/>
      <c r="P14" s="50" t="s">
        <v>1316</v>
      </c>
      <c r="Q14" s="51">
        <f>INT(VALUE(C27))/100</f>
        <v>165248419.19</v>
      </c>
    </row>
    <row r="15" spans="1:17" ht="19.5" customHeight="1">
      <c r="A15" s="307">
        <f>Skriveni!B59</f>
        <v>778875655.8400002</v>
      </c>
      <c r="B15" s="308"/>
      <c r="C15" s="309"/>
      <c r="D15" s="56"/>
      <c r="E15" s="56"/>
      <c r="F15" s="56"/>
      <c r="G15" s="56"/>
      <c r="H15" s="56"/>
      <c r="I15" s="56"/>
      <c r="J15" s="56"/>
      <c r="K15" s="56"/>
      <c r="L15" s="56"/>
      <c r="M15" s="56"/>
      <c r="N15" s="56"/>
      <c r="P15" s="50" t="s">
        <v>887</v>
      </c>
      <c r="Q15" s="51">
        <f>LEN(Skriveni!B9)</f>
        <v>35</v>
      </c>
    </row>
    <row r="16" spans="4:17" ht="12.75" customHeight="1">
      <c r="D16" s="56"/>
      <c r="E16" s="56"/>
      <c r="F16" s="56"/>
      <c r="G16" s="56"/>
      <c r="H16" s="56"/>
      <c r="I16" s="56"/>
      <c r="P16" s="50" t="s">
        <v>888</v>
      </c>
      <c r="Q16" s="51">
        <f>INT(VALUE(C31))/100</f>
        <v>223.2</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5</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1</v>
      </c>
      <c r="D19" s="292" t="str">
        <f>IF(C19="","Upišite svrhu predaje",IF(ISNA(LOOKUP(C19,A118:A120,A118:A120)),"Nepostojeća ili neprepoznatljiva svrha predaje",IF(LOOKUP(C19,A118:A120,A118:A120)&lt;&gt;C19,"Nepostojeća ili neprepoznatljiva svrha predaje",LOOKUP(C19,A118:A120,B118:B120))))</f>
        <v>Predaja samo u statističke svrhe</v>
      </c>
      <c r="E19" s="293"/>
      <c r="F19" s="293"/>
      <c r="G19" s="293"/>
      <c r="H19" s="293"/>
      <c r="I19" s="296" t="s">
        <v>198</v>
      </c>
      <c r="J19" s="291"/>
      <c r="K19" s="291"/>
      <c r="L19" s="291"/>
      <c r="M19" s="291"/>
      <c r="N19" s="32" t="s">
        <v>2982</v>
      </c>
      <c r="P19" s="50" t="s">
        <v>890</v>
      </c>
      <c r="Q19" s="51">
        <f>LEN(Skriveni!B12)</f>
        <v>9</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95</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4773</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2986</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22320</v>
      </c>
      <c r="D31" s="343" t="s">
        <v>929</v>
      </c>
      <c r="E31" s="344"/>
      <c r="F31" s="345" t="s">
        <v>662</v>
      </c>
      <c r="G31" s="346"/>
      <c r="H31" s="346"/>
      <c r="I31" s="346"/>
      <c r="J31" s="346"/>
      <c r="K31" s="346"/>
      <c r="L31" s="347"/>
      <c r="N31" s="56"/>
      <c r="P31" s="50" t="s">
        <v>1283</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2987</v>
      </c>
      <c r="D33" s="348"/>
      <c r="E33" s="348"/>
      <c r="F33" s="348"/>
      <c r="G33" s="348"/>
      <c r="H33" s="348"/>
      <c r="I33" s="348"/>
      <c r="J33" s="348"/>
      <c r="K33" s="348"/>
      <c r="L33" s="349"/>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2988</v>
      </c>
      <c r="D35" s="277"/>
      <c r="E35" s="277"/>
      <c r="F35" s="277"/>
      <c r="G35" s="277"/>
      <c r="H35" s="277"/>
      <c r="I35" s="278"/>
      <c r="J35" s="275" t="s">
        <v>1750</v>
      </c>
      <c r="K35" s="296"/>
      <c r="L35" s="282" t="s">
        <v>2990</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2989</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95</v>
      </c>
      <c r="D39" s="358" t="str">
        <f>IF(C39="","Upišite šifru grada/općine",IF(ISNA(LOOKUP(C39,A177:A732,A177:A732)),"Šifra grada/općine ne postoji",IF(LOOKUP(C39,A177:A732,A177:A732)&lt;&gt;C39,"Šifra grada/općine ne postoji",LOOKUP(C39,A177:A732,B177:B732))))</f>
        <v>Drniš</v>
      </c>
      <c r="E39" s="359"/>
      <c r="F39" s="359"/>
      <c r="G39" s="359"/>
      <c r="H39" s="279" t="s">
        <v>2109</v>
      </c>
      <c r="I39" s="280"/>
      <c r="J39" s="54">
        <f>IF(C39&gt;0,LOOKUP(C39,A177:A732,C177:C732),"")</f>
        <v>15</v>
      </c>
      <c r="K39" s="350" t="str">
        <f>IF(J39="","Upišite šifru grada/općine",LOOKUP(J39,A153:A173,B153:B173))</f>
        <v>ŠIBENSKO-KNINSKA</v>
      </c>
      <c r="L39" s="350"/>
      <c r="M39" s="350"/>
      <c r="N39" s="350"/>
      <c r="P39" s="50" t="s">
        <v>896</v>
      </c>
      <c r="Q39" s="51">
        <f>C56+2*F56+3*C58+4*F58</f>
        <v>73</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429</v>
      </c>
      <c r="D42" s="356" t="str">
        <f>IF(C42="","Upišite šifru razreda glavne djelatnosti",IF(ISNA(LOOKUP(C42,A736:A1351,A736:A1351)),"Šifra NKD-a ne postoji",IF(LOOKUP(C42,A736:A1351,A736:A1351)&lt;&gt;C42,"Šifra NKD-a ne postoji",LOOKUP(C42,A736:A1351,B736:B1351))))</f>
        <v>Ljekarne </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10</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Ostali obveznici poreza na dobit</v>
      </c>
      <c r="E44" s="381"/>
      <c r="F44" s="381"/>
      <c r="G44" s="381"/>
      <c r="H44" s="381"/>
      <c r="I44" s="381"/>
      <c r="J44" s="381"/>
      <c r="K44" s="381"/>
      <c r="L44" s="381"/>
      <c r="M44" s="381"/>
      <c r="N44" s="381"/>
      <c r="P44" s="50" t="s">
        <v>1299</v>
      </c>
      <c r="Q44" s="51">
        <f>LEN(Skriveni!B43)</f>
        <v>11</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2</v>
      </c>
      <c r="D50" s="379" t="str">
        <f>IF(C50="","Upišite oznaku veličine",IF(ISNA(LOOKUP(C50,A124:A127,A124:A127)),"Nepostojeća oznaka veličine",IF(LOOKUP(C50,A124:A127,A124:A127)&lt;&gt;C50,"Nepostojeća oznaka veličine",LOOKUP(C50,A124:A127,B124:B127))))</f>
        <v>Mali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8</v>
      </c>
      <c r="D56" s="272" t="s">
        <v>2653</v>
      </c>
      <c r="E56" s="362"/>
      <c r="F56" s="40">
        <v>8</v>
      </c>
      <c r="G56" s="272" t="s">
        <v>2654</v>
      </c>
      <c r="H56" s="273"/>
      <c r="I56" s="218" t="s">
        <v>1237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7</v>
      </c>
      <c r="D58" s="354" t="s">
        <v>2653</v>
      </c>
      <c r="E58" s="354"/>
      <c r="F58" s="40">
        <v>7</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1237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2991</v>
      </c>
      <c r="D68" s="298"/>
      <c r="E68" s="298"/>
      <c r="F68" s="298"/>
      <c r="G68" s="299"/>
      <c r="H68" s="187"/>
      <c r="I68" s="218" t="s">
        <v>1237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2992</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2993</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2994</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01" activePane="bottomLeft" state="frozen"/>
      <selection pane="topLeft" activeCell="A1" sqref="A1"/>
      <selection pane="bottomLeft" activeCell="I50" sqref="I5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16524841919; Zdravstvena ustanova Ljekarna Drniš</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v>0</v>
      </c>
      <c r="J9" s="67">
        <v>0</v>
      </c>
      <c r="O9" s="70"/>
    </row>
    <row r="10" spans="1:10" ht="13.5" customHeight="1">
      <c r="A10" s="385" t="s">
        <v>903</v>
      </c>
      <c r="B10" s="385"/>
      <c r="C10" s="385"/>
      <c r="D10" s="385"/>
      <c r="E10" s="385"/>
      <c r="F10" s="385"/>
      <c r="G10" s="15">
        <v>2</v>
      </c>
      <c r="H10" s="16"/>
      <c r="I10" s="66">
        <f>I11+I18+I28+I39+I44</f>
        <v>443579</v>
      </c>
      <c r="J10" s="66">
        <f>J11+J18+J28+J39+J44</f>
        <v>439536</v>
      </c>
    </row>
    <row r="11" spans="1:10" ht="13.5" customHeight="1">
      <c r="A11" s="390" t="s">
        <v>904</v>
      </c>
      <c r="B11" s="390"/>
      <c r="C11" s="390"/>
      <c r="D11" s="390"/>
      <c r="E11" s="390"/>
      <c r="F11" s="390"/>
      <c r="G11" s="15">
        <v>3</v>
      </c>
      <c r="H11" s="16"/>
      <c r="I11" s="66">
        <f>SUM(I12:I17)</f>
        <v>0</v>
      </c>
      <c r="J11" s="66">
        <f>SUM(J12:J17)</f>
        <v>0</v>
      </c>
    </row>
    <row r="12" spans="1:10" ht="13.5" customHeight="1">
      <c r="A12" s="387" t="s">
        <v>1887</v>
      </c>
      <c r="B12" s="387"/>
      <c r="C12" s="387"/>
      <c r="D12" s="387"/>
      <c r="E12" s="387"/>
      <c r="F12" s="387"/>
      <c r="G12" s="15">
        <v>4</v>
      </c>
      <c r="H12" s="16"/>
      <c r="I12" s="67">
        <v>0</v>
      </c>
      <c r="J12" s="67">
        <v>0</v>
      </c>
    </row>
    <row r="13" spans="1:10" ht="24.75" customHeight="1">
      <c r="A13" s="387" t="s">
        <v>880</v>
      </c>
      <c r="B13" s="387"/>
      <c r="C13" s="387"/>
      <c r="D13" s="387"/>
      <c r="E13" s="387"/>
      <c r="F13" s="387"/>
      <c r="G13" s="15">
        <v>5</v>
      </c>
      <c r="H13" s="16"/>
      <c r="I13" s="67">
        <v>0</v>
      </c>
      <c r="J13" s="67">
        <v>0</v>
      </c>
    </row>
    <row r="14" spans="1:10" ht="13.5" customHeight="1">
      <c r="A14" s="387" t="s">
        <v>1888</v>
      </c>
      <c r="B14" s="387"/>
      <c r="C14" s="387"/>
      <c r="D14" s="387"/>
      <c r="E14" s="387"/>
      <c r="F14" s="387"/>
      <c r="G14" s="15">
        <v>6</v>
      </c>
      <c r="H14" s="16"/>
      <c r="I14" s="67">
        <v>0</v>
      </c>
      <c r="J14" s="67">
        <v>0</v>
      </c>
    </row>
    <row r="15" spans="1:10" ht="13.5" customHeight="1">
      <c r="A15" s="387" t="s">
        <v>1889</v>
      </c>
      <c r="B15" s="387"/>
      <c r="C15" s="387"/>
      <c r="D15" s="387"/>
      <c r="E15" s="387"/>
      <c r="F15" s="387"/>
      <c r="G15" s="15">
        <v>7</v>
      </c>
      <c r="H15" s="16"/>
      <c r="I15" s="67">
        <v>0</v>
      </c>
      <c r="J15" s="67">
        <v>0</v>
      </c>
    </row>
    <row r="16" spans="1:10" ht="13.5" customHeight="1">
      <c r="A16" s="387" t="s">
        <v>1890</v>
      </c>
      <c r="B16" s="387"/>
      <c r="C16" s="387"/>
      <c r="D16" s="387"/>
      <c r="E16" s="387"/>
      <c r="F16" s="387"/>
      <c r="G16" s="15">
        <v>8</v>
      </c>
      <c r="H16" s="16"/>
      <c r="I16" s="67">
        <v>0</v>
      </c>
      <c r="J16" s="67">
        <v>0</v>
      </c>
    </row>
    <row r="17" spans="1:10" ht="13.5" customHeight="1">
      <c r="A17" s="387" t="s">
        <v>1891</v>
      </c>
      <c r="B17" s="387"/>
      <c r="C17" s="387"/>
      <c r="D17" s="387"/>
      <c r="E17" s="387"/>
      <c r="F17" s="387"/>
      <c r="G17" s="15">
        <v>9</v>
      </c>
      <c r="H17" s="16"/>
      <c r="I17" s="67">
        <v>0</v>
      </c>
      <c r="J17" s="67">
        <v>0</v>
      </c>
    </row>
    <row r="18" spans="1:10" ht="13.5" customHeight="1">
      <c r="A18" s="390" t="s">
        <v>965</v>
      </c>
      <c r="B18" s="390"/>
      <c r="C18" s="390"/>
      <c r="D18" s="390"/>
      <c r="E18" s="390"/>
      <c r="F18" s="390"/>
      <c r="G18" s="15">
        <v>10</v>
      </c>
      <c r="H18" s="16"/>
      <c r="I18" s="66">
        <f>SUM(I19:I27)</f>
        <v>443579</v>
      </c>
      <c r="J18" s="66">
        <f>SUM(J19:J27)</f>
        <v>439536</v>
      </c>
    </row>
    <row r="19" spans="1:10" ht="13.5" customHeight="1">
      <c r="A19" s="387" t="s">
        <v>733</v>
      </c>
      <c r="B19" s="387"/>
      <c r="C19" s="387"/>
      <c r="D19" s="387"/>
      <c r="E19" s="387"/>
      <c r="F19" s="387"/>
      <c r="G19" s="15">
        <v>11</v>
      </c>
      <c r="H19" s="16"/>
      <c r="I19" s="67">
        <v>0</v>
      </c>
      <c r="J19" s="67">
        <v>0</v>
      </c>
    </row>
    <row r="20" spans="1:10" ht="13.5" customHeight="1">
      <c r="A20" s="387" t="s">
        <v>796</v>
      </c>
      <c r="B20" s="387"/>
      <c r="C20" s="387"/>
      <c r="D20" s="387"/>
      <c r="E20" s="387"/>
      <c r="F20" s="387"/>
      <c r="G20" s="15">
        <v>12</v>
      </c>
      <c r="H20" s="16"/>
      <c r="I20" s="67">
        <v>417366</v>
      </c>
      <c r="J20" s="67">
        <v>408091</v>
      </c>
    </row>
    <row r="21" spans="1:10" ht="13.5" customHeight="1">
      <c r="A21" s="387" t="s">
        <v>734</v>
      </c>
      <c r="B21" s="387"/>
      <c r="C21" s="387"/>
      <c r="D21" s="387"/>
      <c r="E21" s="387"/>
      <c r="F21" s="387"/>
      <c r="G21" s="15">
        <v>13</v>
      </c>
      <c r="H21" s="16"/>
      <c r="I21" s="67">
        <v>26213</v>
      </c>
      <c r="J21" s="67">
        <v>31445</v>
      </c>
    </row>
    <row r="22" spans="1:10" ht="13.5" customHeight="1">
      <c r="A22" s="387" t="s">
        <v>405</v>
      </c>
      <c r="B22" s="387"/>
      <c r="C22" s="387"/>
      <c r="D22" s="387"/>
      <c r="E22" s="387"/>
      <c r="F22" s="387"/>
      <c r="G22" s="15">
        <v>14</v>
      </c>
      <c r="H22" s="16"/>
      <c r="I22" s="67">
        <v>0</v>
      </c>
      <c r="J22" s="67">
        <v>0</v>
      </c>
    </row>
    <row r="23" spans="1:10" ht="13.5" customHeight="1">
      <c r="A23" s="387" t="s">
        <v>406</v>
      </c>
      <c r="B23" s="387"/>
      <c r="C23" s="387"/>
      <c r="D23" s="387"/>
      <c r="E23" s="387"/>
      <c r="F23" s="387"/>
      <c r="G23" s="15">
        <v>15</v>
      </c>
      <c r="H23" s="16"/>
      <c r="I23" s="67">
        <v>0</v>
      </c>
      <c r="J23" s="67">
        <v>0</v>
      </c>
    </row>
    <row r="24" spans="1:10" ht="13.5" customHeight="1">
      <c r="A24" s="387" t="s">
        <v>2691</v>
      </c>
      <c r="B24" s="387"/>
      <c r="C24" s="387"/>
      <c r="D24" s="387"/>
      <c r="E24" s="387"/>
      <c r="F24" s="387"/>
      <c r="G24" s="15">
        <v>16</v>
      </c>
      <c r="H24" s="16"/>
      <c r="I24" s="67">
        <v>0</v>
      </c>
      <c r="J24" s="67">
        <v>0</v>
      </c>
    </row>
    <row r="25" spans="1:10" ht="13.5" customHeight="1">
      <c r="A25" s="387" t="s">
        <v>2692</v>
      </c>
      <c r="B25" s="387"/>
      <c r="C25" s="387"/>
      <c r="D25" s="387"/>
      <c r="E25" s="387"/>
      <c r="F25" s="387"/>
      <c r="G25" s="15">
        <v>17</v>
      </c>
      <c r="H25" s="16"/>
      <c r="I25" s="67">
        <v>0</v>
      </c>
      <c r="J25" s="67">
        <v>0</v>
      </c>
    </row>
    <row r="26" spans="1:10" ht="13.5" customHeight="1">
      <c r="A26" s="387" t="s">
        <v>2693</v>
      </c>
      <c r="B26" s="387"/>
      <c r="C26" s="387"/>
      <c r="D26" s="387"/>
      <c r="E26" s="387"/>
      <c r="F26" s="387"/>
      <c r="G26" s="15">
        <v>18</v>
      </c>
      <c r="H26" s="16"/>
      <c r="I26" s="67">
        <v>0</v>
      </c>
      <c r="J26" s="67">
        <v>0</v>
      </c>
    </row>
    <row r="27" spans="1:10" ht="13.5" customHeight="1">
      <c r="A27" s="387" t="s">
        <v>2694</v>
      </c>
      <c r="B27" s="387"/>
      <c r="C27" s="387"/>
      <c r="D27" s="387"/>
      <c r="E27" s="387"/>
      <c r="F27" s="387"/>
      <c r="G27" s="15">
        <v>19</v>
      </c>
      <c r="H27" s="16"/>
      <c r="I27" s="67">
        <v>0</v>
      </c>
      <c r="J27" s="67">
        <v>0</v>
      </c>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v>0</v>
      </c>
      <c r="J29" s="67">
        <v>0</v>
      </c>
    </row>
    <row r="30" spans="1:10" ht="13.5" customHeight="1">
      <c r="A30" s="387" t="s">
        <v>706</v>
      </c>
      <c r="B30" s="387"/>
      <c r="C30" s="387"/>
      <c r="D30" s="387"/>
      <c r="E30" s="387"/>
      <c r="F30" s="387"/>
      <c r="G30" s="15">
        <v>22</v>
      </c>
      <c r="H30" s="16"/>
      <c r="I30" s="67">
        <v>0</v>
      </c>
      <c r="J30" s="67">
        <v>0</v>
      </c>
    </row>
    <row r="31" spans="1:10" ht="13.5" customHeight="1">
      <c r="A31" s="387" t="s">
        <v>707</v>
      </c>
      <c r="B31" s="387"/>
      <c r="C31" s="387"/>
      <c r="D31" s="387"/>
      <c r="E31" s="387"/>
      <c r="F31" s="387"/>
      <c r="G31" s="15">
        <v>23</v>
      </c>
      <c r="H31" s="16"/>
      <c r="I31" s="67">
        <v>0</v>
      </c>
      <c r="J31" s="67">
        <v>0</v>
      </c>
    </row>
    <row r="32" spans="1:10" ht="24.75" customHeight="1">
      <c r="A32" s="387" t="s">
        <v>881</v>
      </c>
      <c r="B32" s="387"/>
      <c r="C32" s="387"/>
      <c r="D32" s="387"/>
      <c r="E32" s="387"/>
      <c r="F32" s="387"/>
      <c r="G32" s="15">
        <v>24</v>
      </c>
      <c r="H32" s="16"/>
      <c r="I32" s="67">
        <v>0</v>
      </c>
      <c r="J32" s="67">
        <v>0</v>
      </c>
    </row>
    <row r="33" spans="1:10" ht="24.75" customHeight="1">
      <c r="A33" s="387" t="s">
        <v>882</v>
      </c>
      <c r="B33" s="387"/>
      <c r="C33" s="387"/>
      <c r="D33" s="387"/>
      <c r="E33" s="387"/>
      <c r="F33" s="387"/>
      <c r="G33" s="15">
        <v>25</v>
      </c>
      <c r="H33" s="16"/>
      <c r="I33" s="67">
        <v>0</v>
      </c>
      <c r="J33" s="67">
        <v>0</v>
      </c>
    </row>
    <row r="34" spans="1:10" ht="24.75" customHeight="1">
      <c r="A34" s="387" t="s">
        <v>1996</v>
      </c>
      <c r="B34" s="387"/>
      <c r="C34" s="387"/>
      <c r="D34" s="387"/>
      <c r="E34" s="387"/>
      <c r="F34" s="387"/>
      <c r="G34" s="15">
        <v>26</v>
      </c>
      <c r="H34" s="16"/>
      <c r="I34" s="67">
        <v>0</v>
      </c>
      <c r="J34" s="67">
        <v>0</v>
      </c>
    </row>
    <row r="35" spans="1:10" ht="13.5" customHeight="1">
      <c r="A35" s="387" t="s">
        <v>708</v>
      </c>
      <c r="B35" s="387"/>
      <c r="C35" s="387"/>
      <c r="D35" s="387"/>
      <c r="E35" s="387"/>
      <c r="F35" s="387"/>
      <c r="G35" s="15">
        <v>27</v>
      </c>
      <c r="H35" s="16"/>
      <c r="I35" s="67">
        <v>0</v>
      </c>
      <c r="J35" s="67">
        <v>0</v>
      </c>
    </row>
    <row r="36" spans="1:10" ht="13.5" customHeight="1">
      <c r="A36" s="387" t="s">
        <v>709</v>
      </c>
      <c r="B36" s="387"/>
      <c r="C36" s="387"/>
      <c r="D36" s="387"/>
      <c r="E36" s="387"/>
      <c r="F36" s="387"/>
      <c r="G36" s="15">
        <v>28</v>
      </c>
      <c r="H36" s="16"/>
      <c r="I36" s="67">
        <v>0</v>
      </c>
      <c r="J36" s="67">
        <v>0</v>
      </c>
    </row>
    <row r="37" spans="1:10" ht="13.5" customHeight="1">
      <c r="A37" s="387" t="s">
        <v>1952</v>
      </c>
      <c r="B37" s="387"/>
      <c r="C37" s="387"/>
      <c r="D37" s="387"/>
      <c r="E37" s="387"/>
      <c r="F37" s="387"/>
      <c r="G37" s="15">
        <v>29</v>
      </c>
      <c r="H37" s="16"/>
      <c r="I37" s="67">
        <v>0</v>
      </c>
      <c r="J37" s="67">
        <v>0</v>
      </c>
    </row>
    <row r="38" spans="1:10" ht="13.5" customHeight="1">
      <c r="A38" s="387" t="s">
        <v>1953</v>
      </c>
      <c r="B38" s="387"/>
      <c r="C38" s="387"/>
      <c r="D38" s="387"/>
      <c r="E38" s="387"/>
      <c r="F38" s="387"/>
      <c r="G38" s="15">
        <v>30</v>
      </c>
      <c r="H38" s="16"/>
      <c r="I38" s="67">
        <v>0</v>
      </c>
      <c r="J38" s="67">
        <v>0</v>
      </c>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v>0</v>
      </c>
      <c r="J40" s="67">
        <v>0</v>
      </c>
    </row>
    <row r="41" spans="1:10" ht="13.5" customHeight="1">
      <c r="A41" s="387" t="s">
        <v>159</v>
      </c>
      <c r="B41" s="387"/>
      <c r="C41" s="387"/>
      <c r="D41" s="387"/>
      <c r="E41" s="387"/>
      <c r="F41" s="387"/>
      <c r="G41" s="15">
        <v>33</v>
      </c>
      <c r="H41" s="16"/>
      <c r="I41" s="67">
        <v>0</v>
      </c>
      <c r="J41" s="67">
        <v>0</v>
      </c>
    </row>
    <row r="42" spans="1:10" ht="13.5" customHeight="1">
      <c r="A42" s="387" t="s">
        <v>1886</v>
      </c>
      <c r="B42" s="387"/>
      <c r="C42" s="387"/>
      <c r="D42" s="387"/>
      <c r="E42" s="387"/>
      <c r="F42" s="387"/>
      <c r="G42" s="15">
        <v>34</v>
      </c>
      <c r="H42" s="16"/>
      <c r="I42" s="67">
        <v>0</v>
      </c>
      <c r="J42" s="67">
        <v>0</v>
      </c>
    </row>
    <row r="43" spans="1:10" ht="13.5" customHeight="1">
      <c r="A43" s="387" t="s">
        <v>160</v>
      </c>
      <c r="B43" s="387"/>
      <c r="C43" s="387"/>
      <c r="D43" s="387"/>
      <c r="E43" s="387"/>
      <c r="F43" s="387"/>
      <c r="G43" s="15">
        <v>35</v>
      </c>
      <c r="H43" s="16"/>
      <c r="I43" s="67">
        <v>0</v>
      </c>
      <c r="J43" s="67">
        <v>0</v>
      </c>
    </row>
    <row r="44" spans="1:10" ht="13.5" customHeight="1">
      <c r="A44" s="390" t="s">
        <v>1505</v>
      </c>
      <c r="B44" s="390"/>
      <c r="C44" s="390"/>
      <c r="D44" s="390"/>
      <c r="E44" s="390"/>
      <c r="F44" s="390"/>
      <c r="G44" s="15">
        <v>36</v>
      </c>
      <c r="H44" s="16"/>
      <c r="I44" s="67">
        <v>0</v>
      </c>
      <c r="J44" s="67">
        <v>0</v>
      </c>
    </row>
    <row r="45" spans="1:10" ht="13.5" customHeight="1">
      <c r="A45" s="385" t="s">
        <v>1263</v>
      </c>
      <c r="B45" s="385"/>
      <c r="C45" s="385"/>
      <c r="D45" s="385"/>
      <c r="E45" s="385"/>
      <c r="F45" s="385"/>
      <c r="G45" s="15">
        <v>37</v>
      </c>
      <c r="H45" s="16"/>
      <c r="I45" s="66">
        <f>I46+I54+I61+I71</f>
        <v>3904552</v>
      </c>
      <c r="J45" s="66">
        <f>J46+J54+J61+J71</f>
        <v>4047755</v>
      </c>
    </row>
    <row r="46" spans="1:10" ht="13.5" customHeight="1">
      <c r="A46" s="390" t="s">
        <v>1264</v>
      </c>
      <c r="B46" s="390"/>
      <c r="C46" s="390"/>
      <c r="D46" s="390"/>
      <c r="E46" s="390"/>
      <c r="F46" s="390"/>
      <c r="G46" s="15">
        <v>38</v>
      </c>
      <c r="H46" s="16"/>
      <c r="I46" s="66">
        <f>SUM(I47:I53)</f>
        <v>952991</v>
      </c>
      <c r="J46" s="66">
        <f>SUM(J47:J53)</f>
        <v>1028046</v>
      </c>
    </row>
    <row r="47" spans="1:10" ht="13.5" customHeight="1">
      <c r="A47" s="387" t="s">
        <v>1892</v>
      </c>
      <c r="B47" s="387"/>
      <c r="C47" s="387"/>
      <c r="D47" s="387"/>
      <c r="E47" s="387"/>
      <c r="F47" s="387"/>
      <c r="G47" s="15">
        <v>39</v>
      </c>
      <c r="H47" s="16"/>
      <c r="I47" s="67">
        <v>0</v>
      </c>
      <c r="J47" s="67">
        <v>0</v>
      </c>
    </row>
    <row r="48" spans="1:10" ht="13.5" customHeight="1">
      <c r="A48" s="387" t="s">
        <v>1893</v>
      </c>
      <c r="B48" s="387"/>
      <c r="C48" s="387"/>
      <c r="D48" s="387"/>
      <c r="E48" s="387"/>
      <c r="F48" s="387"/>
      <c r="G48" s="15">
        <v>40</v>
      </c>
      <c r="H48" s="16"/>
      <c r="I48" s="67">
        <v>0</v>
      </c>
      <c r="J48" s="67">
        <v>0</v>
      </c>
    </row>
    <row r="49" spans="1:10" ht="13.5" customHeight="1">
      <c r="A49" s="387" t="s">
        <v>1894</v>
      </c>
      <c r="B49" s="387"/>
      <c r="C49" s="387"/>
      <c r="D49" s="387"/>
      <c r="E49" s="387"/>
      <c r="F49" s="387"/>
      <c r="G49" s="15">
        <v>41</v>
      </c>
      <c r="H49" s="16"/>
      <c r="I49" s="67">
        <v>0</v>
      </c>
      <c r="J49" s="67">
        <v>0</v>
      </c>
    </row>
    <row r="50" spans="1:10" ht="13.5" customHeight="1">
      <c r="A50" s="387" t="s">
        <v>1895</v>
      </c>
      <c r="B50" s="387"/>
      <c r="C50" s="387"/>
      <c r="D50" s="387"/>
      <c r="E50" s="387"/>
      <c r="F50" s="387"/>
      <c r="G50" s="15">
        <v>42</v>
      </c>
      <c r="H50" s="16"/>
      <c r="I50" s="67">
        <v>952991</v>
      </c>
      <c r="J50" s="67">
        <v>1028046</v>
      </c>
    </row>
    <row r="51" spans="1:10" ht="13.5" customHeight="1">
      <c r="A51" s="387" t="s">
        <v>1896</v>
      </c>
      <c r="B51" s="387"/>
      <c r="C51" s="387"/>
      <c r="D51" s="387"/>
      <c r="E51" s="387"/>
      <c r="F51" s="387"/>
      <c r="G51" s="15">
        <v>43</v>
      </c>
      <c r="H51" s="16"/>
      <c r="I51" s="67">
        <v>0</v>
      </c>
      <c r="J51" s="67">
        <v>0</v>
      </c>
    </row>
    <row r="52" spans="1:10" ht="13.5" customHeight="1">
      <c r="A52" s="387" t="s">
        <v>1897</v>
      </c>
      <c r="B52" s="387"/>
      <c r="C52" s="387"/>
      <c r="D52" s="387"/>
      <c r="E52" s="387"/>
      <c r="F52" s="387"/>
      <c r="G52" s="15">
        <v>44</v>
      </c>
      <c r="H52" s="16"/>
      <c r="I52" s="67">
        <v>0</v>
      </c>
      <c r="J52" s="67">
        <v>0</v>
      </c>
    </row>
    <row r="53" spans="1:10" ht="13.5" customHeight="1">
      <c r="A53" s="387" t="s">
        <v>2006</v>
      </c>
      <c r="B53" s="387"/>
      <c r="C53" s="387"/>
      <c r="D53" s="387"/>
      <c r="E53" s="387"/>
      <c r="F53" s="387"/>
      <c r="G53" s="15">
        <v>45</v>
      </c>
      <c r="H53" s="16"/>
      <c r="I53" s="67">
        <v>0</v>
      </c>
      <c r="J53" s="67">
        <v>0</v>
      </c>
    </row>
    <row r="54" spans="1:10" ht="13.5" customHeight="1">
      <c r="A54" s="390" t="s">
        <v>1265</v>
      </c>
      <c r="B54" s="390"/>
      <c r="C54" s="390"/>
      <c r="D54" s="390"/>
      <c r="E54" s="390"/>
      <c r="F54" s="390"/>
      <c r="G54" s="15">
        <v>46</v>
      </c>
      <c r="H54" s="16"/>
      <c r="I54" s="66">
        <f>SUM(I55:I60)</f>
        <v>2469301</v>
      </c>
      <c r="J54" s="66">
        <f>SUM(J55:J60)</f>
        <v>2482247</v>
      </c>
    </row>
    <row r="55" spans="1:10" ht="13.5" customHeight="1">
      <c r="A55" s="387" t="s">
        <v>2007</v>
      </c>
      <c r="B55" s="387"/>
      <c r="C55" s="387"/>
      <c r="D55" s="387"/>
      <c r="E55" s="387"/>
      <c r="F55" s="387"/>
      <c r="G55" s="15">
        <v>47</v>
      </c>
      <c r="H55" s="16"/>
      <c r="I55" s="67">
        <v>0</v>
      </c>
      <c r="J55" s="67">
        <v>0</v>
      </c>
    </row>
    <row r="56" spans="1:10" ht="13.5" customHeight="1">
      <c r="A56" s="387" t="s">
        <v>2008</v>
      </c>
      <c r="B56" s="387"/>
      <c r="C56" s="387"/>
      <c r="D56" s="387"/>
      <c r="E56" s="387"/>
      <c r="F56" s="387"/>
      <c r="G56" s="15">
        <v>48</v>
      </c>
      <c r="H56" s="16"/>
      <c r="I56" s="67">
        <v>0</v>
      </c>
      <c r="J56" s="67">
        <v>0</v>
      </c>
    </row>
    <row r="57" spans="1:10" ht="13.5" customHeight="1">
      <c r="A57" s="387" t="s">
        <v>1253</v>
      </c>
      <c r="B57" s="387"/>
      <c r="C57" s="387"/>
      <c r="D57" s="387"/>
      <c r="E57" s="387"/>
      <c r="F57" s="387"/>
      <c r="G57" s="15">
        <v>49</v>
      </c>
      <c r="H57" s="16"/>
      <c r="I57" s="67">
        <v>2463540</v>
      </c>
      <c r="J57" s="67">
        <v>2476276</v>
      </c>
    </row>
    <row r="58" spans="1:10" ht="13.5" customHeight="1">
      <c r="A58" s="387" t="s">
        <v>2009</v>
      </c>
      <c r="B58" s="387"/>
      <c r="C58" s="387"/>
      <c r="D58" s="387"/>
      <c r="E58" s="387"/>
      <c r="F58" s="387"/>
      <c r="G58" s="15">
        <v>50</v>
      </c>
      <c r="H58" s="16"/>
      <c r="I58" s="67">
        <v>0</v>
      </c>
      <c r="J58" s="67">
        <v>0</v>
      </c>
    </row>
    <row r="59" spans="1:10" ht="13.5" customHeight="1">
      <c r="A59" s="387" t="s">
        <v>2010</v>
      </c>
      <c r="B59" s="387"/>
      <c r="C59" s="387"/>
      <c r="D59" s="387"/>
      <c r="E59" s="387"/>
      <c r="F59" s="387"/>
      <c r="G59" s="15">
        <v>51</v>
      </c>
      <c r="H59" s="16"/>
      <c r="I59" s="67">
        <v>5753</v>
      </c>
      <c r="J59" s="67">
        <v>5953</v>
      </c>
    </row>
    <row r="60" spans="1:10" ht="13.5" customHeight="1">
      <c r="A60" s="387" t="s">
        <v>1255</v>
      </c>
      <c r="B60" s="387"/>
      <c r="C60" s="387"/>
      <c r="D60" s="387"/>
      <c r="E60" s="387"/>
      <c r="F60" s="387"/>
      <c r="G60" s="15">
        <v>52</v>
      </c>
      <c r="H60" s="16"/>
      <c r="I60" s="67">
        <v>8</v>
      </c>
      <c r="J60" s="67">
        <v>18</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v>0</v>
      </c>
      <c r="J62" s="67">
        <v>0</v>
      </c>
    </row>
    <row r="63" spans="1:10" ht="13.5" customHeight="1">
      <c r="A63" s="387" t="s">
        <v>706</v>
      </c>
      <c r="B63" s="387"/>
      <c r="C63" s="387"/>
      <c r="D63" s="387"/>
      <c r="E63" s="387"/>
      <c r="F63" s="387"/>
      <c r="G63" s="15">
        <v>55</v>
      </c>
      <c r="H63" s="16"/>
      <c r="I63" s="67">
        <v>0</v>
      </c>
      <c r="J63" s="67">
        <v>0</v>
      </c>
    </row>
    <row r="64" spans="1:10" ht="13.5" customHeight="1">
      <c r="A64" s="387" t="s">
        <v>707</v>
      </c>
      <c r="B64" s="387"/>
      <c r="C64" s="387"/>
      <c r="D64" s="387"/>
      <c r="E64" s="387"/>
      <c r="F64" s="387"/>
      <c r="G64" s="15">
        <v>56</v>
      </c>
      <c r="H64" s="16"/>
      <c r="I64" s="67">
        <v>0</v>
      </c>
      <c r="J64" s="67">
        <v>0</v>
      </c>
    </row>
    <row r="65" spans="1:10" ht="24.75" customHeight="1">
      <c r="A65" s="387" t="s">
        <v>1997</v>
      </c>
      <c r="B65" s="387"/>
      <c r="C65" s="387"/>
      <c r="D65" s="387"/>
      <c r="E65" s="387"/>
      <c r="F65" s="387"/>
      <c r="G65" s="15">
        <v>57</v>
      </c>
      <c r="H65" s="16"/>
      <c r="I65" s="67">
        <v>0</v>
      </c>
      <c r="J65" s="67">
        <v>0</v>
      </c>
    </row>
    <row r="66" spans="1:10" ht="24.75" customHeight="1">
      <c r="A66" s="387" t="s">
        <v>882</v>
      </c>
      <c r="B66" s="387"/>
      <c r="C66" s="387"/>
      <c r="D66" s="387"/>
      <c r="E66" s="387"/>
      <c r="F66" s="387"/>
      <c r="G66" s="15">
        <v>58</v>
      </c>
      <c r="H66" s="16"/>
      <c r="I66" s="67">
        <v>0</v>
      </c>
      <c r="J66" s="67">
        <v>0</v>
      </c>
    </row>
    <row r="67" spans="1:10" ht="24.75" customHeight="1">
      <c r="A67" s="387" t="s">
        <v>1996</v>
      </c>
      <c r="B67" s="387"/>
      <c r="C67" s="387"/>
      <c r="D67" s="387"/>
      <c r="E67" s="387"/>
      <c r="F67" s="387"/>
      <c r="G67" s="15">
        <v>59</v>
      </c>
      <c r="H67" s="16"/>
      <c r="I67" s="67">
        <v>0</v>
      </c>
      <c r="J67" s="67">
        <v>0</v>
      </c>
    </row>
    <row r="68" spans="1:10" ht="13.5" customHeight="1">
      <c r="A68" s="387" t="s">
        <v>708</v>
      </c>
      <c r="B68" s="387"/>
      <c r="C68" s="387"/>
      <c r="D68" s="387"/>
      <c r="E68" s="387"/>
      <c r="F68" s="387"/>
      <c r="G68" s="15">
        <v>60</v>
      </c>
      <c r="H68" s="16"/>
      <c r="I68" s="67">
        <v>0</v>
      </c>
      <c r="J68" s="67">
        <v>0</v>
      </c>
    </row>
    <row r="69" spans="1:10" ht="13.5" customHeight="1">
      <c r="A69" s="387" t="s">
        <v>709</v>
      </c>
      <c r="B69" s="387"/>
      <c r="C69" s="387"/>
      <c r="D69" s="387"/>
      <c r="E69" s="387"/>
      <c r="F69" s="387"/>
      <c r="G69" s="15">
        <v>61</v>
      </c>
      <c r="H69" s="16"/>
      <c r="I69" s="67">
        <v>0</v>
      </c>
      <c r="J69" s="67">
        <v>0</v>
      </c>
    </row>
    <row r="70" spans="1:10" ht="13.5" customHeight="1">
      <c r="A70" s="387" t="s">
        <v>161</v>
      </c>
      <c r="B70" s="387"/>
      <c r="C70" s="387"/>
      <c r="D70" s="387"/>
      <c r="E70" s="387"/>
      <c r="F70" s="387"/>
      <c r="G70" s="15">
        <v>62</v>
      </c>
      <c r="H70" s="16"/>
      <c r="I70" s="67">
        <v>0</v>
      </c>
      <c r="J70" s="67">
        <v>0</v>
      </c>
    </row>
    <row r="71" spans="1:10" ht="13.5" customHeight="1">
      <c r="A71" s="390" t="s">
        <v>2776</v>
      </c>
      <c r="B71" s="390"/>
      <c r="C71" s="390"/>
      <c r="D71" s="390"/>
      <c r="E71" s="390"/>
      <c r="F71" s="390"/>
      <c r="G71" s="15">
        <v>63</v>
      </c>
      <c r="H71" s="16"/>
      <c r="I71" s="67">
        <v>482260</v>
      </c>
      <c r="J71" s="67">
        <v>537462</v>
      </c>
    </row>
    <row r="72" spans="1:10" ht="24.75" customHeight="1">
      <c r="A72" s="385" t="s">
        <v>591</v>
      </c>
      <c r="B72" s="385"/>
      <c r="C72" s="385"/>
      <c r="D72" s="385"/>
      <c r="E72" s="385"/>
      <c r="F72" s="385"/>
      <c r="G72" s="15">
        <v>64</v>
      </c>
      <c r="H72" s="16"/>
      <c r="I72" s="67">
        <v>9751</v>
      </c>
      <c r="J72" s="67">
        <v>3407</v>
      </c>
    </row>
    <row r="73" spans="1:10" ht="13.5" customHeight="1">
      <c r="A73" s="385" t="s">
        <v>1267</v>
      </c>
      <c r="B73" s="385"/>
      <c r="C73" s="385"/>
      <c r="D73" s="385"/>
      <c r="E73" s="385"/>
      <c r="F73" s="385"/>
      <c r="G73" s="15">
        <v>65</v>
      </c>
      <c r="H73" s="16"/>
      <c r="I73" s="66">
        <f>I9+I10+I45+I72</f>
        <v>4357882</v>
      </c>
      <c r="J73" s="66">
        <f>J9+J10+J45+J72</f>
        <v>4490698</v>
      </c>
    </row>
    <row r="74" spans="1:10" ht="13.5" customHeight="1">
      <c r="A74" s="386" t="s">
        <v>1004</v>
      </c>
      <c r="B74" s="386"/>
      <c r="C74" s="386"/>
      <c r="D74" s="386"/>
      <c r="E74" s="386"/>
      <c r="F74" s="386"/>
      <c r="G74" s="17">
        <v>66</v>
      </c>
      <c r="H74" s="18"/>
      <c r="I74" s="68">
        <v>0</v>
      </c>
      <c r="J74" s="68">
        <v>0</v>
      </c>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2615518</v>
      </c>
      <c r="J76" s="66">
        <f>J77+J78+J79+J85+J86+J92+J95+J98</f>
        <v>2609080</v>
      </c>
      <c r="L76" s="2" t="s">
        <v>1209</v>
      </c>
    </row>
    <row r="77" spans="1:10" ht="13.5" customHeight="1">
      <c r="A77" s="390" t="s">
        <v>1857</v>
      </c>
      <c r="B77" s="390"/>
      <c r="C77" s="390"/>
      <c r="D77" s="390"/>
      <c r="E77" s="390"/>
      <c r="F77" s="390"/>
      <c r="G77" s="15">
        <v>68</v>
      </c>
      <c r="H77" s="16"/>
      <c r="I77" s="67">
        <v>463740</v>
      </c>
      <c r="J77" s="67">
        <v>463740</v>
      </c>
    </row>
    <row r="78" spans="1:12" ht="13.5" customHeight="1">
      <c r="A78" s="390" t="s">
        <v>1858</v>
      </c>
      <c r="B78" s="390"/>
      <c r="C78" s="390"/>
      <c r="D78" s="390"/>
      <c r="E78" s="390"/>
      <c r="F78" s="390"/>
      <c r="G78" s="15">
        <v>69</v>
      </c>
      <c r="H78" s="16"/>
      <c r="I78" s="67">
        <v>0</v>
      </c>
      <c r="J78" s="67">
        <v>0</v>
      </c>
      <c r="L78" s="2" t="s">
        <v>1209</v>
      </c>
    </row>
    <row r="79" spans="1:12" ht="13.5" customHeight="1">
      <c r="A79" s="390" t="s">
        <v>673</v>
      </c>
      <c r="B79" s="390"/>
      <c r="C79" s="390"/>
      <c r="D79" s="390"/>
      <c r="E79" s="390"/>
      <c r="F79" s="390"/>
      <c r="G79" s="15">
        <v>70</v>
      </c>
      <c r="H79" s="16"/>
      <c r="I79" s="66">
        <f>I80+I81-I82+I83+I84</f>
        <v>108026</v>
      </c>
      <c r="J79" s="66">
        <f>J80+J81-J82+J83+J84</f>
        <v>108026</v>
      </c>
      <c r="L79" s="2" t="s">
        <v>1209</v>
      </c>
    </row>
    <row r="80" spans="1:12" ht="13.5" customHeight="1">
      <c r="A80" s="387" t="s">
        <v>1258</v>
      </c>
      <c r="B80" s="387"/>
      <c r="C80" s="387"/>
      <c r="D80" s="387"/>
      <c r="E80" s="387"/>
      <c r="F80" s="387"/>
      <c r="G80" s="15">
        <v>71</v>
      </c>
      <c r="H80" s="16"/>
      <c r="I80" s="67">
        <v>0</v>
      </c>
      <c r="J80" s="67">
        <v>0</v>
      </c>
      <c r="L80" s="2" t="s">
        <v>1209</v>
      </c>
    </row>
    <row r="81" spans="1:12" ht="13.5" customHeight="1">
      <c r="A81" s="387" t="s">
        <v>1259</v>
      </c>
      <c r="B81" s="387"/>
      <c r="C81" s="387"/>
      <c r="D81" s="387"/>
      <c r="E81" s="387"/>
      <c r="F81" s="387"/>
      <c r="G81" s="15">
        <v>72</v>
      </c>
      <c r="H81" s="16"/>
      <c r="I81" s="67">
        <v>0</v>
      </c>
      <c r="J81" s="67">
        <v>0</v>
      </c>
      <c r="L81" s="2" t="s">
        <v>1209</v>
      </c>
    </row>
    <row r="82" spans="1:12" ht="13.5" customHeight="1">
      <c r="A82" s="387" t="s">
        <v>2825</v>
      </c>
      <c r="B82" s="387"/>
      <c r="C82" s="387"/>
      <c r="D82" s="387"/>
      <c r="E82" s="387"/>
      <c r="F82" s="387"/>
      <c r="G82" s="15">
        <v>73</v>
      </c>
      <c r="H82" s="16"/>
      <c r="I82" s="67">
        <v>0</v>
      </c>
      <c r="J82" s="67">
        <v>0</v>
      </c>
      <c r="L82" s="2" t="s">
        <v>1209</v>
      </c>
    </row>
    <row r="83" spans="1:12" ht="13.5" customHeight="1">
      <c r="A83" s="387" t="s">
        <v>2826</v>
      </c>
      <c r="B83" s="387"/>
      <c r="C83" s="387"/>
      <c r="D83" s="387"/>
      <c r="E83" s="387"/>
      <c r="F83" s="387"/>
      <c r="G83" s="15">
        <v>74</v>
      </c>
      <c r="H83" s="16"/>
      <c r="I83" s="67">
        <v>0</v>
      </c>
      <c r="J83" s="67">
        <v>0</v>
      </c>
      <c r="L83" s="2" t="s">
        <v>1209</v>
      </c>
    </row>
    <row r="84" spans="1:12" ht="13.5" customHeight="1">
      <c r="A84" s="387" t="s">
        <v>2827</v>
      </c>
      <c r="B84" s="387"/>
      <c r="C84" s="387"/>
      <c r="D84" s="387"/>
      <c r="E84" s="387"/>
      <c r="F84" s="387"/>
      <c r="G84" s="15">
        <v>75</v>
      </c>
      <c r="H84" s="16"/>
      <c r="I84" s="67">
        <v>108026</v>
      </c>
      <c r="J84" s="67">
        <v>108026</v>
      </c>
      <c r="L84" s="2" t="s">
        <v>1209</v>
      </c>
    </row>
    <row r="85" spans="1:12" ht="13.5" customHeight="1">
      <c r="A85" s="390" t="s">
        <v>2405</v>
      </c>
      <c r="B85" s="390"/>
      <c r="C85" s="390"/>
      <c r="D85" s="390"/>
      <c r="E85" s="390"/>
      <c r="F85" s="390"/>
      <c r="G85" s="15">
        <v>76</v>
      </c>
      <c r="H85" s="16"/>
      <c r="I85" s="67">
        <v>0</v>
      </c>
      <c r="J85" s="67">
        <v>0</v>
      </c>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v>0</v>
      </c>
      <c r="J87" s="67">
        <v>0</v>
      </c>
      <c r="L87" s="2" t="s">
        <v>1209</v>
      </c>
    </row>
    <row r="88" spans="1:12" ht="13.5" customHeight="1">
      <c r="A88" s="387" t="s">
        <v>2828</v>
      </c>
      <c r="B88" s="387"/>
      <c r="C88" s="387"/>
      <c r="D88" s="387"/>
      <c r="E88" s="387"/>
      <c r="F88" s="387"/>
      <c r="G88" s="15">
        <v>79</v>
      </c>
      <c r="H88" s="16"/>
      <c r="I88" s="67">
        <v>0</v>
      </c>
      <c r="J88" s="67">
        <v>0</v>
      </c>
      <c r="L88" s="2" t="s">
        <v>1209</v>
      </c>
    </row>
    <row r="89" spans="1:12" ht="13.5" customHeight="1">
      <c r="A89" s="387" t="s">
        <v>2829</v>
      </c>
      <c r="B89" s="387"/>
      <c r="C89" s="387"/>
      <c r="D89" s="387"/>
      <c r="E89" s="387"/>
      <c r="F89" s="387"/>
      <c r="G89" s="15">
        <v>80</v>
      </c>
      <c r="H89" s="16"/>
      <c r="I89" s="67">
        <v>0</v>
      </c>
      <c r="J89" s="67">
        <v>0</v>
      </c>
      <c r="L89" s="2" t="s">
        <v>1209</v>
      </c>
    </row>
    <row r="90" spans="1:12" ht="13.5" customHeight="1">
      <c r="A90" s="387" t="s">
        <v>2485</v>
      </c>
      <c r="B90" s="387"/>
      <c r="C90" s="387"/>
      <c r="D90" s="387"/>
      <c r="E90" s="387"/>
      <c r="F90" s="387"/>
      <c r="G90" s="15">
        <v>81</v>
      </c>
      <c r="H90" s="16"/>
      <c r="I90" s="67">
        <v>0</v>
      </c>
      <c r="J90" s="67">
        <v>0</v>
      </c>
      <c r="L90" s="2" t="s">
        <v>1209</v>
      </c>
    </row>
    <row r="91" spans="1:12" ht="25.5" customHeight="1">
      <c r="A91" s="387" t="s">
        <v>343</v>
      </c>
      <c r="B91" s="387"/>
      <c r="C91" s="387"/>
      <c r="D91" s="387"/>
      <c r="E91" s="387"/>
      <c r="F91" s="387"/>
      <c r="G91" s="15">
        <v>82</v>
      </c>
      <c r="H91" s="16"/>
      <c r="I91" s="67">
        <v>0</v>
      </c>
      <c r="J91" s="67">
        <v>0</v>
      </c>
      <c r="L91" s="2" t="s">
        <v>1209</v>
      </c>
    </row>
    <row r="92" spans="1:12" ht="13.5" customHeight="1">
      <c r="A92" s="390" t="s">
        <v>2486</v>
      </c>
      <c r="B92" s="390"/>
      <c r="C92" s="390"/>
      <c r="D92" s="390"/>
      <c r="E92" s="390"/>
      <c r="F92" s="390"/>
      <c r="G92" s="15">
        <v>83</v>
      </c>
      <c r="H92" s="16"/>
      <c r="I92" s="66">
        <f>I93-I94</f>
        <v>2022127</v>
      </c>
      <c r="J92" s="66">
        <f>J93-J94</f>
        <v>2043752</v>
      </c>
      <c r="L92" s="2" t="s">
        <v>1209</v>
      </c>
    </row>
    <row r="93" spans="1:10" ht="13.5" customHeight="1">
      <c r="A93" s="387" t="s">
        <v>2830</v>
      </c>
      <c r="B93" s="387"/>
      <c r="C93" s="387"/>
      <c r="D93" s="387"/>
      <c r="E93" s="387"/>
      <c r="F93" s="387"/>
      <c r="G93" s="15">
        <v>84</v>
      </c>
      <c r="H93" s="16"/>
      <c r="I93" s="67">
        <v>2022127</v>
      </c>
      <c r="J93" s="67">
        <v>2043752</v>
      </c>
    </row>
    <row r="94" spans="1:10" ht="13.5" customHeight="1">
      <c r="A94" s="387" t="s">
        <v>2831</v>
      </c>
      <c r="B94" s="387"/>
      <c r="C94" s="387"/>
      <c r="D94" s="387"/>
      <c r="E94" s="387"/>
      <c r="F94" s="387"/>
      <c r="G94" s="15">
        <v>85</v>
      </c>
      <c r="H94" s="16"/>
      <c r="I94" s="67">
        <v>0</v>
      </c>
      <c r="J94" s="67">
        <v>0</v>
      </c>
    </row>
    <row r="95" spans="1:12" ht="13.5" customHeight="1">
      <c r="A95" s="390" t="s">
        <v>2487</v>
      </c>
      <c r="B95" s="390"/>
      <c r="C95" s="390"/>
      <c r="D95" s="390"/>
      <c r="E95" s="390"/>
      <c r="F95" s="390"/>
      <c r="G95" s="15">
        <v>86</v>
      </c>
      <c r="H95" s="16"/>
      <c r="I95" s="66">
        <f>I96-I97</f>
        <v>21625</v>
      </c>
      <c r="J95" s="66">
        <f>J96-J97</f>
        <v>-6438</v>
      </c>
      <c r="L95" s="2" t="s">
        <v>1209</v>
      </c>
    </row>
    <row r="96" spans="1:10" ht="13.5" customHeight="1">
      <c r="A96" s="387" t="s">
        <v>1257</v>
      </c>
      <c r="B96" s="387"/>
      <c r="C96" s="387"/>
      <c r="D96" s="387"/>
      <c r="E96" s="387"/>
      <c r="F96" s="387"/>
      <c r="G96" s="15">
        <v>87</v>
      </c>
      <c r="H96" s="16"/>
      <c r="I96" s="67">
        <v>21625</v>
      </c>
      <c r="J96" s="67">
        <v>0</v>
      </c>
    </row>
    <row r="97" spans="1:10" ht="13.5" customHeight="1">
      <c r="A97" s="387" t="s">
        <v>2832</v>
      </c>
      <c r="B97" s="387"/>
      <c r="C97" s="387"/>
      <c r="D97" s="387"/>
      <c r="E97" s="387"/>
      <c r="F97" s="387"/>
      <c r="G97" s="15">
        <v>88</v>
      </c>
      <c r="H97" s="16"/>
      <c r="I97" s="67">
        <v>0</v>
      </c>
      <c r="J97" s="67">
        <v>6438</v>
      </c>
    </row>
    <row r="98" spans="1:12" ht="13.5" customHeight="1">
      <c r="A98" s="390" t="s">
        <v>748</v>
      </c>
      <c r="B98" s="390"/>
      <c r="C98" s="390"/>
      <c r="D98" s="390"/>
      <c r="E98" s="390"/>
      <c r="F98" s="390"/>
      <c r="G98" s="15">
        <v>89</v>
      </c>
      <c r="H98" s="16"/>
      <c r="I98" s="67">
        <v>0</v>
      </c>
      <c r="J98" s="67">
        <v>0</v>
      </c>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v>0</v>
      </c>
      <c r="J100" s="67">
        <v>0</v>
      </c>
    </row>
    <row r="101" spans="1:10" ht="13.5" customHeight="1">
      <c r="A101" s="387" t="s">
        <v>1</v>
      </c>
      <c r="B101" s="387"/>
      <c r="C101" s="387"/>
      <c r="D101" s="387"/>
      <c r="E101" s="387"/>
      <c r="F101" s="387"/>
      <c r="G101" s="15">
        <v>92</v>
      </c>
      <c r="H101" s="16"/>
      <c r="I101" s="67">
        <v>0</v>
      </c>
      <c r="J101" s="67">
        <v>0</v>
      </c>
    </row>
    <row r="102" spans="1:10" ht="13.5" customHeight="1">
      <c r="A102" s="387" t="s">
        <v>1256</v>
      </c>
      <c r="B102" s="387"/>
      <c r="C102" s="387"/>
      <c r="D102" s="387"/>
      <c r="E102" s="387"/>
      <c r="F102" s="387"/>
      <c r="G102" s="15">
        <v>93</v>
      </c>
      <c r="H102" s="16"/>
      <c r="I102" s="67">
        <v>0</v>
      </c>
      <c r="J102" s="67">
        <v>0</v>
      </c>
    </row>
    <row r="103" spans="1:10" ht="13.5" customHeight="1">
      <c r="A103" s="387" t="s">
        <v>2833</v>
      </c>
      <c r="B103" s="387"/>
      <c r="C103" s="387"/>
      <c r="D103" s="387"/>
      <c r="E103" s="387"/>
      <c r="F103" s="387"/>
      <c r="G103" s="15">
        <v>94</v>
      </c>
      <c r="H103" s="16"/>
      <c r="I103" s="67">
        <v>0</v>
      </c>
      <c r="J103" s="67">
        <v>0</v>
      </c>
    </row>
    <row r="104" spans="1:10" ht="13.5" customHeight="1">
      <c r="A104" s="387" t="s">
        <v>1270</v>
      </c>
      <c r="B104" s="387"/>
      <c r="C104" s="387"/>
      <c r="D104" s="387"/>
      <c r="E104" s="387"/>
      <c r="F104" s="387"/>
      <c r="G104" s="15">
        <v>95</v>
      </c>
      <c r="H104" s="16"/>
      <c r="I104" s="67">
        <v>0</v>
      </c>
      <c r="J104" s="67">
        <v>0</v>
      </c>
    </row>
    <row r="105" spans="1:10" ht="13.5" customHeight="1">
      <c r="A105" s="387" t="s">
        <v>749</v>
      </c>
      <c r="B105" s="387"/>
      <c r="C105" s="387"/>
      <c r="D105" s="387"/>
      <c r="E105" s="387"/>
      <c r="F105" s="387"/>
      <c r="G105" s="15">
        <v>96</v>
      </c>
      <c r="H105" s="16"/>
      <c r="I105" s="67">
        <v>0</v>
      </c>
      <c r="J105" s="67">
        <v>0</v>
      </c>
    </row>
    <row r="106" spans="1:10" ht="13.5" customHeight="1">
      <c r="A106" s="385" t="s">
        <v>2489</v>
      </c>
      <c r="B106" s="385"/>
      <c r="C106" s="385"/>
      <c r="D106" s="385"/>
      <c r="E106" s="385"/>
      <c r="F106" s="385"/>
      <c r="G106" s="15">
        <v>97</v>
      </c>
      <c r="H106" s="16"/>
      <c r="I106" s="66">
        <f>SUM(I107:I117)</f>
        <v>0</v>
      </c>
      <c r="J106" s="66">
        <f>SUM(J107:J117)</f>
        <v>0</v>
      </c>
    </row>
    <row r="107" spans="1:10" ht="13.5" customHeight="1">
      <c r="A107" s="387" t="s">
        <v>750</v>
      </c>
      <c r="B107" s="387"/>
      <c r="C107" s="387"/>
      <c r="D107" s="387"/>
      <c r="E107" s="387"/>
      <c r="F107" s="387"/>
      <c r="G107" s="15">
        <v>98</v>
      </c>
      <c r="H107" s="16"/>
      <c r="I107" s="67">
        <v>0</v>
      </c>
      <c r="J107" s="67">
        <v>0</v>
      </c>
    </row>
    <row r="108" spans="1:10" ht="13.5" customHeight="1">
      <c r="A108" s="387" t="s">
        <v>2015</v>
      </c>
      <c r="B108" s="387"/>
      <c r="C108" s="387"/>
      <c r="D108" s="387"/>
      <c r="E108" s="387"/>
      <c r="F108" s="387"/>
      <c r="G108" s="15">
        <v>99</v>
      </c>
      <c r="H108" s="16"/>
      <c r="I108" s="67">
        <v>0</v>
      </c>
      <c r="J108" s="67">
        <v>0</v>
      </c>
    </row>
    <row r="109" spans="1:10" ht="13.5" customHeight="1">
      <c r="A109" s="387" t="s">
        <v>2019</v>
      </c>
      <c r="B109" s="387"/>
      <c r="C109" s="387"/>
      <c r="D109" s="387"/>
      <c r="E109" s="387"/>
      <c r="F109" s="387"/>
      <c r="G109" s="15">
        <v>100</v>
      </c>
      <c r="H109" s="16"/>
      <c r="I109" s="67">
        <v>0</v>
      </c>
      <c r="J109" s="67">
        <v>0</v>
      </c>
    </row>
    <row r="110" spans="1:10" ht="24.75" customHeight="1">
      <c r="A110" s="387" t="s">
        <v>592</v>
      </c>
      <c r="B110" s="387"/>
      <c r="C110" s="387"/>
      <c r="D110" s="387"/>
      <c r="E110" s="387"/>
      <c r="F110" s="387"/>
      <c r="G110" s="15">
        <v>101</v>
      </c>
      <c r="H110" s="16"/>
      <c r="I110" s="67">
        <v>0</v>
      </c>
      <c r="J110" s="67">
        <v>0</v>
      </c>
    </row>
    <row r="111" spans="1:10" ht="13.5" customHeight="1">
      <c r="A111" s="387" t="s">
        <v>2020</v>
      </c>
      <c r="B111" s="387"/>
      <c r="C111" s="387"/>
      <c r="D111" s="387"/>
      <c r="E111" s="387"/>
      <c r="F111" s="387"/>
      <c r="G111" s="15">
        <v>102</v>
      </c>
      <c r="H111" s="16"/>
      <c r="I111" s="67">
        <v>0</v>
      </c>
      <c r="J111" s="67">
        <v>0</v>
      </c>
    </row>
    <row r="112" spans="1:10" ht="13.5" customHeight="1">
      <c r="A112" s="387" t="s">
        <v>2021</v>
      </c>
      <c r="B112" s="387"/>
      <c r="C112" s="387"/>
      <c r="D112" s="387"/>
      <c r="E112" s="387"/>
      <c r="F112" s="387"/>
      <c r="G112" s="15">
        <v>103</v>
      </c>
      <c r="H112" s="16"/>
      <c r="I112" s="67">
        <v>0</v>
      </c>
      <c r="J112" s="67">
        <v>0</v>
      </c>
    </row>
    <row r="113" spans="1:10" ht="13.5" customHeight="1">
      <c r="A113" s="387" t="s">
        <v>2016</v>
      </c>
      <c r="B113" s="387"/>
      <c r="C113" s="387"/>
      <c r="D113" s="387"/>
      <c r="E113" s="387"/>
      <c r="F113" s="387"/>
      <c r="G113" s="15">
        <v>104</v>
      </c>
      <c r="H113" s="16"/>
      <c r="I113" s="67">
        <v>0</v>
      </c>
      <c r="J113" s="67">
        <v>0</v>
      </c>
    </row>
    <row r="114" spans="1:10" ht="13.5" customHeight="1">
      <c r="A114" s="387" t="s">
        <v>2017</v>
      </c>
      <c r="B114" s="387"/>
      <c r="C114" s="387"/>
      <c r="D114" s="387"/>
      <c r="E114" s="387"/>
      <c r="F114" s="387"/>
      <c r="G114" s="15">
        <v>105</v>
      </c>
      <c r="H114" s="16"/>
      <c r="I114" s="67">
        <v>0</v>
      </c>
      <c r="J114" s="67">
        <v>0</v>
      </c>
    </row>
    <row r="115" spans="1:10" ht="13.5" customHeight="1">
      <c r="A115" s="387" t="s">
        <v>2018</v>
      </c>
      <c r="B115" s="387"/>
      <c r="C115" s="387"/>
      <c r="D115" s="387"/>
      <c r="E115" s="387"/>
      <c r="F115" s="387"/>
      <c r="G115" s="15">
        <v>106</v>
      </c>
      <c r="H115" s="16"/>
      <c r="I115" s="67">
        <v>0</v>
      </c>
      <c r="J115" s="67">
        <v>0</v>
      </c>
    </row>
    <row r="116" spans="1:10" ht="13.5" customHeight="1">
      <c r="A116" s="387" t="s">
        <v>1271</v>
      </c>
      <c r="B116" s="387"/>
      <c r="C116" s="387"/>
      <c r="D116" s="387"/>
      <c r="E116" s="387"/>
      <c r="F116" s="387"/>
      <c r="G116" s="15">
        <v>107</v>
      </c>
      <c r="H116" s="16"/>
      <c r="I116" s="67">
        <v>0</v>
      </c>
      <c r="J116" s="67">
        <v>0</v>
      </c>
    </row>
    <row r="117" spans="1:10" ht="13.5" customHeight="1">
      <c r="A117" s="387" t="s">
        <v>1272</v>
      </c>
      <c r="B117" s="387"/>
      <c r="C117" s="387"/>
      <c r="D117" s="387"/>
      <c r="E117" s="387"/>
      <c r="F117" s="387"/>
      <c r="G117" s="15">
        <v>108</v>
      </c>
      <c r="H117" s="16"/>
      <c r="I117" s="67">
        <v>0</v>
      </c>
      <c r="J117" s="67">
        <v>0</v>
      </c>
    </row>
    <row r="118" spans="1:10" ht="13.5" customHeight="1">
      <c r="A118" s="385" t="s">
        <v>2490</v>
      </c>
      <c r="B118" s="385"/>
      <c r="C118" s="385"/>
      <c r="D118" s="385"/>
      <c r="E118" s="385"/>
      <c r="F118" s="385"/>
      <c r="G118" s="15">
        <v>109</v>
      </c>
      <c r="H118" s="16"/>
      <c r="I118" s="66">
        <f>SUM(I119:I132)</f>
        <v>1742364</v>
      </c>
      <c r="J118" s="66">
        <f>SUM(J119:J132)</f>
        <v>1881618</v>
      </c>
    </row>
    <row r="119" spans="1:10" ht="13.5" customHeight="1">
      <c r="A119" s="387" t="s">
        <v>750</v>
      </c>
      <c r="B119" s="387"/>
      <c r="C119" s="387"/>
      <c r="D119" s="387"/>
      <c r="E119" s="387"/>
      <c r="F119" s="387"/>
      <c r="G119" s="15">
        <v>110</v>
      </c>
      <c r="H119" s="16"/>
      <c r="I119" s="67">
        <v>0</v>
      </c>
      <c r="J119" s="67">
        <v>0</v>
      </c>
    </row>
    <row r="120" spans="1:10" ht="13.5" customHeight="1">
      <c r="A120" s="387" t="s">
        <v>2015</v>
      </c>
      <c r="B120" s="387"/>
      <c r="C120" s="387"/>
      <c r="D120" s="387"/>
      <c r="E120" s="387"/>
      <c r="F120" s="387"/>
      <c r="G120" s="15">
        <v>111</v>
      </c>
      <c r="H120" s="16"/>
      <c r="I120" s="67">
        <v>0</v>
      </c>
      <c r="J120" s="67">
        <v>0</v>
      </c>
    </row>
    <row r="121" spans="1:10" ht="13.5" customHeight="1">
      <c r="A121" s="387" t="s">
        <v>2019</v>
      </c>
      <c r="B121" s="387"/>
      <c r="C121" s="387"/>
      <c r="D121" s="387"/>
      <c r="E121" s="387"/>
      <c r="F121" s="387"/>
      <c r="G121" s="15">
        <v>112</v>
      </c>
      <c r="H121" s="16"/>
      <c r="I121" s="67">
        <v>0</v>
      </c>
      <c r="J121" s="67">
        <v>0</v>
      </c>
    </row>
    <row r="122" spans="1:10" ht="24.75" customHeight="1">
      <c r="A122" s="387" t="s">
        <v>592</v>
      </c>
      <c r="B122" s="387"/>
      <c r="C122" s="387"/>
      <c r="D122" s="387"/>
      <c r="E122" s="387"/>
      <c r="F122" s="387"/>
      <c r="G122" s="15">
        <v>113</v>
      </c>
      <c r="H122" s="16"/>
      <c r="I122" s="67">
        <v>0</v>
      </c>
      <c r="J122" s="67">
        <v>0</v>
      </c>
    </row>
    <row r="123" spans="1:10" ht="13.5" customHeight="1">
      <c r="A123" s="387" t="s">
        <v>2020</v>
      </c>
      <c r="B123" s="387"/>
      <c r="C123" s="387"/>
      <c r="D123" s="387"/>
      <c r="E123" s="387"/>
      <c r="F123" s="387"/>
      <c r="G123" s="15">
        <v>114</v>
      </c>
      <c r="H123" s="16"/>
      <c r="I123" s="67">
        <v>0</v>
      </c>
      <c r="J123" s="67">
        <v>0</v>
      </c>
    </row>
    <row r="124" spans="1:10" ht="13.5" customHeight="1">
      <c r="A124" s="387" t="s">
        <v>2021</v>
      </c>
      <c r="B124" s="387"/>
      <c r="C124" s="387"/>
      <c r="D124" s="387"/>
      <c r="E124" s="387"/>
      <c r="F124" s="387"/>
      <c r="G124" s="15">
        <v>115</v>
      </c>
      <c r="H124" s="16"/>
      <c r="I124" s="67">
        <v>0</v>
      </c>
      <c r="J124" s="67">
        <v>0</v>
      </c>
    </row>
    <row r="125" spans="1:10" ht="13.5" customHeight="1">
      <c r="A125" s="387" t="s">
        <v>2016</v>
      </c>
      <c r="B125" s="387"/>
      <c r="C125" s="387"/>
      <c r="D125" s="387"/>
      <c r="E125" s="387"/>
      <c r="F125" s="387"/>
      <c r="G125" s="15">
        <v>116</v>
      </c>
      <c r="H125" s="16"/>
      <c r="I125" s="67">
        <v>0</v>
      </c>
      <c r="J125" s="67">
        <v>0</v>
      </c>
    </row>
    <row r="126" spans="1:10" ht="13.5" customHeight="1">
      <c r="A126" s="387" t="s">
        <v>2017</v>
      </c>
      <c r="B126" s="387"/>
      <c r="C126" s="387"/>
      <c r="D126" s="387"/>
      <c r="E126" s="387"/>
      <c r="F126" s="387"/>
      <c r="G126" s="15">
        <v>117</v>
      </c>
      <c r="H126" s="16"/>
      <c r="I126" s="67">
        <v>1570088</v>
      </c>
      <c r="J126" s="67">
        <v>1670892</v>
      </c>
    </row>
    <row r="127" spans="1:10" ht="13.5" customHeight="1">
      <c r="A127" s="387" t="s">
        <v>2018</v>
      </c>
      <c r="B127" s="387"/>
      <c r="C127" s="387"/>
      <c r="D127" s="387"/>
      <c r="E127" s="387"/>
      <c r="F127" s="387"/>
      <c r="G127" s="15">
        <v>118</v>
      </c>
      <c r="H127" s="16"/>
      <c r="I127" s="67">
        <v>0</v>
      </c>
      <c r="J127" s="67">
        <v>0</v>
      </c>
    </row>
    <row r="128" spans="1:10" ht="13.5" customHeight="1">
      <c r="A128" s="387" t="s">
        <v>2022</v>
      </c>
      <c r="B128" s="387"/>
      <c r="C128" s="387"/>
      <c r="D128" s="387"/>
      <c r="E128" s="387"/>
      <c r="F128" s="387"/>
      <c r="G128" s="15">
        <v>119</v>
      </c>
      <c r="H128" s="16"/>
      <c r="I128" s="67">
        <v>86306</v>
      </c>
      <c r="J128" s="67">
        <v>134580</v>
      </c>
    </row>
    <row r="129" spans="1:10" ht="13.5" customHeight="1">
      <c r="A129" s="387" t="s">
        <v>2023</v>
      </c>
      <c r="B129" s="387"/>
      <c r="C129" s="387"/>
      <c r="D129" s="387"/>
      <c r="E129" s="387"/>
      <c r="F129" s="387"/>
      <c r="G129" s="15">
        <v>120</v>
      </c>
      <c r="H129" s="16"/>
      <c r="I129" s="67">
        <v>82270</v>
      </c>
      <c r="J129" s="67">
        <v>72446</v>
      </c>
    </row>
    <row r="130" spans="1:10" ht="13.5" customHeight="1">
      <c r="A130" s="387" t="s">
        <v>2024</v>
      </c>
      <c r="B130" s="387"/>
      <c r="C130" s="387"/>
      <c r="D130" s="387"/>
      <c r="E130" s="387"/>
      <c r="F130" s="387"/>
      <c r="G130" s="15">
        <v>121</v>
      </c>
      <c r="H130" s="16"/>
      <c r="I130" s="67">
        <v>0</v>
      </c>
      <c r="J130" s="67">
        <v>0</v>
      </c>
    </row>
    <row r="131" spans="1:10" ht="13.5" customHeight="1">
      <c r="A131" s="387" t="s">
        <v>704</v>
      </c>
      <c r="B131" s="387"/>
      <c r="C131" s="387"/>
      <c r="D131" s="387"/>
      <c r="E131" s="387"/>
      <c r="F131" s="387"/>
      <c r="G131" s="15">
        <v>122</v>
      </c>
      <c r="H131" s="16"/>
      <c r="I131" s="67">
        <v>0</v>
      </c>
      <c r="J131" s="67">
        <v>0</v>
      </c>
    </row>
    <row r="132" spans="1:10" ht="13.5" customHeight="1">
      <c r="A132" s="387" t="s">
        <v>162</v>
      </c>
      <c r="B132" s="387"/>
      <c r="C132" s="387"/>
      <c r="D132" s="387"/>
      <c r="E132" s="387"/>
      <c r="F132" s="387"/>
      <c r="G132" s="15">
        <v>123</v>
      </c>
      <c r="H132" s="16"/>
      <c r="I132" s="67">
        <v>3700</v>
      </c>
      <c r="J132" s="67">
        <v>3700</v>
      </c>
    </row>
    <row r="133" spans="1:10" ht="24.75" customHeight="1">
      <c r="A133" s="385" t="s">
        <v>593</v>
      </c>
      <c r="B133" s="385"/>
      <c r="C133" s="385"/>
      <c r="D133" s="385"/>
      <c r="E133" s="385"/>
      <c r="F133" s="385"/>
      <c r="G133" s="15">
        <v>124</v>
      </c>
      <c r="H133" s="16"/>
      <c r="I133" s="67">
        <v>0</v>
      </c>
      <c r="J133" s="67">
        <v>0</v>
      </c>
    </row>
    <row r="134" spans="1:10" ht="13.5" customHeight="1">
      <c r="A134" s="385" t="s">
        <v>360</v>
      </c>
      <c r="B134" s="385"/>
      <c r="C134" s="385"/>
      <c r="D134" s="385"/>
      <c r="E134" s="385"/>
      <c r="F134" s="385"/>
      <c r="G134" s="15">
        <v>125</v>
      </c>
      <c r="H134" s="16"/>
      <c r="I134" s="66">
        <f>I76+I99+I106+I118+I133</f>
        <v>4357882</v>
      </c>
      <c r="J134" s="66">
        <f>J76+J99+J106+J118+J133</f>
        <v>4490698</v>
      </c>
    </row>
    <row r="135" spans="1:10" ht="13.5" customHeight="1">
      <c r="A135" s="386" t="s">
        <v>1512</v>
      </c>
      <c r="B135" s="386"/>
      <c r="C135" s="386"/>
      <c r="D135" s="386"/>
      <c r="E135" s="386"/>
      <c r="F135" s="386"/>
      <c r="G135" s="17">
        <v>126</v>
      </c>
      <c r="H135" s="18"/>
      <c r="I135" s="68">
        <v>0</v>
      </c>
      <c r="J135" s="68">
        <v>0</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94" activePane="bottomLeft" state="frozen"/>
      <selection pane="topLeft" activeCell="A1" sqref="A1"/>
      <selection pane="bottomLeft" activeCell="J21" sqref="J21:J22"/>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16524841919; Zdravstvena ustanova Ljekarna Drniš</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11721213</v>
      </c>
      <c r="J8" s="80">
        <f>SUM(J9:J13)</f>
        <v>12374812</v>
      </c>
      <c r="Q8" s="2">
        <f>IF(OR(MIN(I70:J75)&lt;&gt;0,MAX(I70:J75)&lt;&gt;0),1,0)</f>
        <v>0</v>
      </c>
      <c r="R8" s="69" t="s">
        <v>1215</v>
      </c>
    </row>
    <row r="9" spans="1:10" s="2" customFormat="1" ht="14.25" customHeight="1">
      <c r="A9" s="387" t="s">
        <v>347</v>
      </c>
      <c r="B9" s="387"/>
      <c r="C9" s="387"/>
      <c r="D9" s="387"/>
      <c r="E9" s="387"/>
      <c r="F9" s="387"/>
      <c r="G9" s="15">
        <v>128</v>
      </c>
      <c r="H9" s="16"/>
      <c r="I9" s="67">
        <v>0</v>
      </c>
      <c r="J9" s="67">
        <v>0</v>
      </c>
    </row>
    <row r="10" spans="1:10" s="2" customFormat="1" ht="14.25" customHeight="1">
      <c r="A10" s="387" t="s">
        <v>964</v>
      </c>
      <c r="B10" s="387"/>
      <c r="C10" s="387"/>
      <c r="D10" s="387"/>
      <c r="E10" s="387"/>
      <c r="F10" s="387"/>
      <c r="G10" s="15">
        <v>129</v>
      </c>
      <c r="H10" s="16"/>
      <c r="I10" s="67">
        <v>10981976</v>
      </c>
      <c r="J10" s="67">
        <v>11580802</v>
      </c>
    </row>
    <row r="11" spans="1:10" s="2" customFormat="1" ht="14.25" customHeight="1">
      <c r="A11" s="387" t="s">
        <v>1086</v>
      </c>
      <c r="B11" s="387"/>
      <c r="C11" s="387"/>
      <c r="D11" s="387"/>
      <c r="E11" s="387"/>
      <c r="F11" s="387"/>
      <c r="G11" s="15">
        <v>130</v>
      </c>
      <c r="H11" s="16"/>
      <c r="I11" s="67">
        <v>0</v>
      </c>
      <c r="J11" s="67">
        <v>0</v>
      </c>
    </row>
    <row r="12" spans="1:10" s="2" customFormat="1" ht="14.25" customHeight="1">
      <c r="A12" s="387" t="s">
        <v>1087</v>
      </c>
      <c r="B12" s="387"/>
      <c r="C12" s="387"/>
      <c r="D12" s="387"/>
      <c r="E12" s="387"/>
      <c r="F12" s="387"/>
      <c r="G12" s="15">
        <v>131</v>
      </c>
      <c r="H12" s="16"/>
      <c r="I12" s="67">
        <v>0</v>
      </c>
      <c r="J12" s="67">
        <v>0</v>
      </c>
    </row>
    <row r="13" spans="1:10" s="2" customFormat="1" ht="14.25" customHeight="1">
      <c r="A13" s="387" t="s">
        <v>2922</v>
      </c>
      <c r="B13" s="387"/>
      <c r="C13" s="387"/>
      <c r="D13" s="387"/>
      <c r="E13" s="387"/>
      <c r="F13" s="387"/>
      <c r="G13" s="15">
        <v>132</v>
      </c>
      <c r="H13" s="16"/>
      <c r="I13" s="67">
        <v>739237</v>
      </c>
      <c r="J13" s="67">
        <v>794010</v>
      </c>
    </row>
    <row r="14" spans="1:10" s="2" customFormat="1" ht="14.25" customHeight="1">
      <c r="A14" s="385" t="s">
        <v>2492</v>
      </c>
      <c r="B14" s="385"/>
      <c r="C14" s="385"/>
      <c r="D14" s="385"/>
      <c r="E14" s="385"/>
      <c r="F14" s="385"/>
      <c r="G14" s="15">
        <v>133</v>
      </c>
      <c r="H14" s="16"/>
      <c r="I14" s="66">
        <f>I15+I16+I20+I24+I25+I26+I29+I36</f>
        <v>11694846</v>
      </c>
      <c r="J14" s="66">
        <f>J15+J16+J20+J24+J25+J26+J29+J36</f>
        <v>12381251</v>
      </c>
    </row>
    <row r="15" spans="1:12" s="2" customFormat="1" ht="14.25" customHeight="1">
      <c r="A15" s="387" t="s">
        <v>1005</v>
      </c>
      <c r="B15" s="387"/>
      <c r="C15" s="387"/>
      <c r="D15" s="387"/>
      <c r="E15" s="387"/>
      <c r="F15" s="387"/>
      <c r="G15" s="15">
        <v>134</v>
      </c>
      <c r="H15" s="16"/>
      <c r="I15" s="67">
        <v>0</v>
      </c>
      <c r="J15" s="67">
        <v>0</v>
      </c>
      <c r="L15" s="2" t="s">
        <v>1209</v>
      </c>
    </row>
    <row r="16" spans="1:10" s="2" customFormat="1" ht="14.25" customHeight="1">
      <c r="A16" s="387" t="s">
        <v>2493</v>
      </c>
      <c r="B16" s="387"/>
      <c r="C16" s="387"/>
      <c r="D16" s="387"/>
      <c r="E16" s="387"/>
      <c r="F16" s="387"/>
      <c r="G16" s="15">
        <v>135</v>
      </c>
      <c r="H16" s="16"/>
      <c r="I16" s="66">
        <f>SUM(I17:I19)</f>
        <v>9783994</v>
      </c>
      <c r="J16" s="66">
        <f>SUM(J17:J19)</f>
        <v>10315827</v>
      </c>
    </row>
    <row r="17" spans="1:10" s="2" customFormat="1" ht="14.25" customHeight="1">
      <c r="A17" s="413" t="s">
        <v>1273</v>
      </c>
      <c r="B17" s="413"/>
      <c r="C17" s="413"/>
      <c r="D17" s="413"/>
      <c r="E17" s="413"/>
      <c r="F17" s="413"/>
      <c r="G17" s="15">
        <v>136</v>
      </c>
      <c r="H17" s="16"/>
      <c r="I17" s="67">
        <v>52711</v>
      </c>
      <c r="J17" s="67">
        <v>57958</v>
      </c>
    </row>
    <row r="18" spans="1:10" s="2" customFormat="1" ht="14.25" customHeight="1">
      <c r="A18" s="413" t="s">
        <v>1274</v>
      </c>
      <c r="B18" s="413"/>
      <c r="C18" s="413"/>
      <c r="D18" s="413"/>
      <c r="E18" s="413"/>
      <c r="F18" s="413"/>
      <c r="G18" s="15">
        <v>137</v>
      </c>
      <c r="H18" s="16"/>
      <c r="I18" s="67">
        <v>9644536</v>
      </c>
      <c r="J18" s="67">
        <v>10173167</v>
      </c>
    </row>
    <row r="19" spans="1:10" s="2" customFormat="1" ht="14.25" customHeight="1">
      <c r="A19" s="413" t="s">
        <v>2959</v>
      </c>
      <c r="B19" s="413"/>
      <c r="C19" s="413"/>
      <c r="D19" s="413"/>
      <c r="E19" s="413"/>
      <c r="F19" s="413"/>
      <c r="G19" s="15">
        <v>138</v>
      </c>
      <c r="H19" s="16"/>
      <c r="I19" s="67">
        <v>86747</v>
      </c>
      <c r="J19" s="67">
        <v>84702</v>
      </c>
    </row>
    <row r="20" spans="1:10" s="2" customFormat="1" ht="14.25" customHeight="1">
      <c r="A20" s="387" t="s">
        <v>2494</v>
      </c>
      <c r="B20" s="387"/>
      <c r="C20" s="387"/>
      <c r="D20" s="387"/>
      <c r="E20" s="387"/>
      <c r="F20" s="387"/>
      <c r="G20" s="15">
        <v>139</v>
      </c>
      <c r="H20" s="16"/>
      <c r="I20" s="66">
        <f>SUM(I21:I23)</f>
        <v>1525408</v>
      </c>
      <c r="J20" s="66">
        <f>SUM(J21:J23)</f>
        <v>1651416</v>
      </c>
    </row>
    <row r="21" spans="1:10" s="2" customFormat="1" ht="14.25" customHeight="1">
      <c r="A21" s="413" t="s">
        <v>960</v>
      </c>
      <c r="B21" s="413"/>
      <c r="C21" s="413"/>
      <c r="D21" s="413"/>
      <c r="E21" s="413"/>
      <c r="F21" s="413"/>
      <c r="G21" s="15">
        <v>140</v>
      </c>
      <c r="H21" s="16"/>
      <c r="I21" s="67">
        <v>1027377</v>
      </c>
      <c r="J21" s="67">
        <v>1029061</v>
      </c>
    </row>
    <row r="22" spans="1:10" s="2" customFormat="1" ht="14.25" customHeight="1">
      <c r="A22" s="413" t="s">
        <v>1883</v>
      </c>
      <c r="B22" s="413"/>
      <c r="C22" s="413"/>
      <c r="D22" s="413"/>
      <c r="E22" s="413"/>
      <c r="F22" s="413"/>
      <c r="G22" s="15">
        <v>141</v>
      </c>
      <c r="H22" s="16"/>
      <c r="I22" s="67">
        <v>281152</v>
      </c>
      <c r="J22" s="67">
        <v>387629</v>
      </c>
    </row>
    <row r="23" spans="1:10" s="2" customFormat="1" ht="14.25" customHeight="1">
      <c r="A23" s="413" t="s">
        <v>1884</v>
      </c>
      <c r="B23" s="413"/>
      <c r="C23" s="413"/>
      <c r="D23" s="413"/>
      <c r="E23" s="413"/>
      <c r="F23" s="413"/>
      <c r="G23" s="15">
        <v>142</v>
      </c>
      <c r="H23" s="16"/>
      <c r="I23" s="67">
        <v>216879</v>
      </c>
      <c r="J23" s="67">
        <v>234726</v>
      </c>
    </row>
    <row r="24" spans="1:10" s="2" customFormat="1" ht="14.25" customHeight="1">
      <c r="A24" s="387" t="s">
        <v>1006</v>
      </c>
      <c r="B24" s="387"/>
      <c r="C24" s="387"/>
      <c r="D24" s="387"/>
      <c r="E24" s="387"/>
      <c r="F24" s="387"/>
      <c r="G24" s="15">
        <v>143</v>
      </c>
      <c r="H24" s="16"/>
      <c r="I24" s="67">
        <v>24618</v>
      </c>
      <c r="J24" s="67">
        <v>21034</v>
      </c>
    </row>
    <row r="25" spans="1:10" s="2" customFormat="1" ht="14.25" customHeight="1">
      <c r="A25" s="387" t="s">
        <v>1007</v>
      </c>
      <c r="B25" s="387"/>
      <c r="C25" s="387"/>
      <c r="D25" s="387"/>
      <c r="E25" s="387"/>
      <c r="F25" s="387"/>
      <c r="G25" s="15">
        <v>144</v>
      </c>
      <c r="H25" s="16"/>
      <c r="I25" s="67">
        <v>317717</v>
      </c>
      <c r="J25" s="67">
        <v>322296</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v>0</v>
      </c>
      <c r="J27" s="67">
        <v>0</v>
      </c>
      <c r="L27" s="2" t="s">
        <v>1209</v>
      </c>
    </row>
    <row r="28" spans="1:12" s="2" customFormat="1" ht="14.25" customHeight="1">
      <c r="A28" s="413" t="s">
        <v>1276</v>
      </c>
      <c r="B28" s="413"/>
      <c r="C28" s="413"/>
      <c r="D28" s="413"/>
      <c r="E28" s="413"/>
      <c r="F28" s="413"/>
      <c r="G28" s="15">
        <v>147</v>
      </c>
      <c r="H28" s="16"/>
      <c r="I28" s="67">
        <v>0</v>
      </c>
      <c r="J28" s="67">
        <v>0</v>
      </c>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v>0</v>
      </c>
      <c r="J30" s="67">
        <v>0</v>
      </c>
      <c r="L30" s="2" t="s">
        <v>1209</v>
      </c>
    </row>
    <row r="31" spans="1:12" s="2" customFormat="1" ht="14.25" customHeight="1">
      <c r="A31" s="413" t="s">
        <v>1278</v>
      </c>
      <c r="B31" s="413"/>
      <c r="C31" s="413"/>
      <c r="D31" s="413"/>
      <c r="E31" s="413"/>
      <c r="F31" s="413"/>
      <c r="G31" s="15">
        <v>150</v>
      </c>
      <c r="H31" s="16"/>
      <c r="I31" s="67">
        <v>0</v>
      </c>
      <c r="J31" s="67">
        <v>0</v>
      </c>
      <c r="L31" s="2" t="s">
        <v>1209</v>
      </c>
    </row>
    <row r="32" spans="1:12" s="2" customFormat="1" ht="14.25" customHeight="1">
      <c r="A32" s="413" t="s">
        <v>1279</v>
      </c>
      <c r="B32" s="413"/>
      <c r="C32" s="413"/>
      <c r="D32" s="413"/>
      <c r="E32" s="413"/>
      <c r="F32" s="413"/>
      <c r="G32" s="15">
        <v>151</v>
      </c>
      <c r="H32" s="16"/>
      <c r="I32" s="67">
        <v>0</v>
      </c>
      <c r="J32" s="67">
        <v>0</v>
      </c>
      <c r="L32" s="2" t="s">
        <v>1209</v>
      </c>
    </row>
    <row r="33" spans="1:12" s="2" customFormat="1" ht="14.25" customHeight="1">
      <c r="A33" s="413" t="s">
        <v>1280</v>
      </c>
      <c r="B33" s="413"/>
      <c r="C33" s="413"/>
      <c r="D33" s="413"/>
      <c r="E33" s="413"/>
      <c r="F33" s="413"/>
      <c r="G33" s="15">
        <v>152</v>
      </c>
      <c r="H33" s="16"/>
      <c r="I33" s="67">
        <v>0</v>
      </c>
      <c r="J33" s="67">
        <v>0</v>
      </c>
      <c r="L33" s="2" t="s">
        <v>1209</v>
      </c>
    </row>
    <row r="34" spans="1:12" s="2" customFormat="1" ht="14.25" customHeight="1">
      <c r="A34" s="413" t="s">
        <v>1281</v>
      </c>
      <c r="B34" s="413"/>
      <c r="C34" s="413"/>
      <c r="D34" s="413"/>
      <c r="E34" s="413"/>
      <c r="F34" s="413"/>
      <c r="G34" s="15">
        <v>153</v>
      </c>
      <c r="H34" s="16"/>
      <c r="I34" s="67">
        <v>0</v>
      </c>
      <c r="J34" s="67">
        <v>0</v>
      </c>
      <c r="L34" s="2" t="s">
        <v>1209</v>
      </c>
    </row>
    <row r="35" spans="1:12" s="2" customFormat="1" ht="14.25" customHeight="1">
      <c r="A35" s="413" t="s">
        <v>1282</v>
      </c>
      <c r="B35" s="413"/>
      <c r="C35" s="413"/>
      <c r="D35" s="413"/>
      <c r="E35" s="413"/>
      <c r="F35" s="413"/>
      <c r="G35" s="15">
        <v>154</v>
      </c>
      <c r="H35" s="16"/>
      <c r="I35" s="67">
        <v>0</v>
      </c>
      <c r="J35" s="67">
        <v>0</v>
      </c>
      <c r="L35" s="2" t="s">
        <v>1209</v>
      </c>
    </row>
    <row r="36" spans="1:10" s="2" customFormat="1" ht="14.25" customHeight="1">
      <c r="A36" s="387" t="s">
        <v>147</v>
      </c>
      <c r="B36" s="387"/>
      <c r="C36" s="387"/>
      <c r="D36" s="387"/>
      <c r="E36" s="387"/>
      <c r="F36" s="387"/>
      <c r="G36" s="15">
        <v>155</v>
      </c>
      <c r="H36" s="16"/>
      <c r="I36" s="67">
        <v>43109</v>
      </c>
      <c r="J36" s="67">
        <v>70678</v>
      </c>
    </row>
    <row r="37" spans="1:10" s="2" customFormat="1" ht="14.25" customHeight="1">
      <c r="A37" s="385" t="s">
        <v>2497</v>
      </c>
      <c r="B37" s="385"/>
      <c r="C37" s="385"/>
      <c r="D37" s="385"/>
      <c r="E37" s="385"/>
      <c r="F37" s="385"/>
      <c r="G37" s="15">
        <v>156</v>
      </c>
      <c r="H37" s="16"/>
      <c r="I37" s="66">
        <f>SUM(I38:I47)</f>
        <v>27</v>
      </c>
      <c r="J37" s="66">
        <f>SUM(J38:J47)</f>
        <v>1</v>
      </c>
    </row>
    <row r="38" spans="1:10" s="2" customFormat="1" ht="14.25" customHeight="1">
      <c r="A38" s="387" t="s">
        <v>346</v>
      </c>
      <c r="B38" s="387"/>
      <c r="C38" s="387"/>
      <c r="D38" s="387"/>
      <c r="E38" s="387"/>
      <c r="F38" s="387"/>
      <c r="G38" s="15">
        <v>157</v>
      </c>
      <c r="H38" s="16"/>
      <c r="I38" s="67">
        <v>0</v>
      </c>
      <c r="J38" s="67">
        <v>0</v>
      </c>
    </row>
    <row r="39" spans="1:10" s="2" customFormat="1" ht="24" customHeight="1">
      <c r="A39" s="387" t="s">
        <v>2361</v>
      </c>
      <c r="B39" s="387"/>
      <c r="C39" s="387"/>
      <c r="D39" s="387"/>
      <c r="E39" s="387"/>
      <c r="F39" s="387"/>
      <c r="G39" s="15">
        <v>158</v>
      </c>
      <c r="H39" s="16"/>
      <c r="I39" s="67">
        <v>0</v>
      </c>
      <c r="J39" s="67">
        <v>0</v>
      </c>
    </row>
    <row r="40" spans="1:10" s="2" customFormat="1" ht="24" customHeight="1">
      <c r="A40" s="387" t="s">
        <v>345</v>
      </c>
      <c r="B40" s="387"/>
      <c r="C40" s="387"/>
      <c r="D40" s="387"/>
      <c r="E40" s="387"/>
      <c r="F40" s="387"/>
      <c r="G40" s="15">
        <v>159</v>
      </c>
      <c r="H40" s="16"/>
      <c r="I40" s="67">
        <v>0</v>
      </c>
      <c r="J40" s="67">
        <v>0</v>
      </c>
    </row>
    <row r="41" spans="1:10" s="2" customFormat="1" ht="14.25" customHeight="1">
      <c r="A41" s="387" t="s">
        <v>2964</v>
      </c>
      <c r="B41" s="387"/>
      <c r="C41" s="387"/>
      <c r="D41" s="387"/>
      <c r="E41" s="387"/>
      <c r="F41" s="387"/>
      <c r="G41" s="15">
        <v>160</v>
      </c>
      <c r="H41" s="16"/>
      <c r="I41" s="67">
        <v>0</v>
      </c>
      <c r="J41" s="67">
        <v>0</v>
      </c>
    </row>
    <row r="42" spans="1:10" s="2" customFormat="1" ht="24" customHeight="1">
      <c r="A42" s="387" t="s">
        <v>2362</v>
      </c>
      <c r="B42" s="387"/>
      <c r="C42" s="387"/>
      <c r="D42" s="387"/>
      <c r="E42" s="387"/>
      <c r="F42" s="387"/>
      <c r="G42" s="15">
        <v>161</v>
      </c>
      <c r="H42" s="16"/>
      <c r="I42" s="67">
        <v>0</v>
      </c>
      <c r="J42" s="67">
        <v>0</v>
      </c>
    </row>
    <row r="43" spans="1:10" s="2" customFormat="1" ht="14.25" customHeight="1">
      <c r="A43" s="387" t="s">
        <v>2963</v>
      </c>
      <c r="B43" s="387"/>
      <c r="C43" s="387"/>
      <c r="D43" s="387"/>
      <c r="E43" s="387"/>
      <c r="F43" s="387"/>
      <c r="G43" s="15">
        <v>162</v>
      </c>
      <c r="H43" s="16"/>
      <c r="I43" s="67">
        <v>0</v>
      </c>
      <c r="J43" s="67">
        <v>0</v>
      </c>
    </row>
    <row r="44" spans="1:10" s="2" customFormat="1" ht="14.25" customHeight="1">
      <c r="A44" s="387" t="s">
        <v>2962</v>
      </c>
      <c r="B44" s="387"/>
      <c r="C44" s="387"/>
      <c r="D44" s="387"/>
      <c r="E44" s="387"/>
      <c r="F44" s="387"/>
      <c r="G44" s="15">
        <v>163</v>
      </c>
      <c r="H44" s="16"/>
      <c r="I44" s="67">
        <v>27</v>
      </c>
      <c r="J44" s="67">
        <v>1</v>
      </c>
    </row>
    <row r="45" spans="1:10" s="2" customFormat="1" ht="14.25" customHeight="1">
      <c r="A45" s="387" t="s">
        <v>2961</v>
      </c>
      <c r="B45" s="387"/>
      <c r="C45" s="387"/>
      <c r="D45" s="387"/>
      <c r="E45" s="387"/>
      <c r="F45" s="387"/>
      <c r="G45" s="15">
        <v>164</v>
      </c>
      <c r="H45" s="16"/>
      <c r="I45" s="67">
        <v>0</v>
      </c>
      <c r="J45" s="67">
        <v>0</v>
      </c>
    </row>
    <row r="46" spans="1:10" s="2" customFormat="1" ht="14.25" customHeight="1">
      <c r="A46" s="387" t="s">
        <v>2960</v>
      </c>
      <c r="B46" s="387"/>
      <c r="C46" s="387"/>
      <c r="D46" s="387"/>
      <c r="E46" s="387"/>
      <c r="F46" s="387"/>
      <c r="G46" s="15">
        <v>165</v>
      </c>
      <c r="H46" s="16"/>
      <c r="I46" s="67">
        <v>0</v>
      </c>
      <c r="J46" s="67">
        <v>0</v>
      </c>
    </row>
    <row r="47" spans="1:10" s="2" customFormat="1" ht="14.25" customHeight="1">
      <c r="A47" s="387" t="s">
        <v>2956</v>
      </c>
      <c r="B47" s="387"/>
      <c r="C47" s="387"/>
      <c r="D47" s="387"/>
      <c r="E47" s="387"/>
      <c r="F47" s="387"/>
      <c r="G47" s="15">
        <v>166</v>
      </c>
      <c r="H47" s="16"/>
      <c r="I47" s="67">
        <v>0</v>
      </c>
      <c r="J47" s="67">
        <v>0</v>
      </c>
    </row>
    <row r="48" spans="1:10" s="2" customFormat="1" ht="14.25" customHeight="1">
      <c r="A48" s="385" t="s">
        <v>2498</v>
      </c>
      <c r="B48" s="385"/>
      <c r="C48" s="385"/>
      <c r="D48" s="385"/>
      <c r="E48" s="385"/>
      <c r="F48" s="385"/>
      <c r="G48" s="15">
        <v>167</v>
      </c>
      <c r="H48" s="16"/>
      <c r="I48" s="66">
        <f>SUM(I49:I55)</f>
        <v>0</v>
      </c>
      <c r="J48" s="66">
        <f>SUM(J49:J55)</f>
        <v>0</v>
      </c>
    </row>
    <row r="49" spans="1:10" s="2" customFormat="1" ht="14.25" customHeight="1">
      <c r="A49" s="387" t="s">
        <v>2957</v>
      </c>
      <c r="B49" s="387"/>
      <c r="C49" s="387"/>
      <c r="D49" s="387"/>
      <c r="E49" s="387"/>
      <c r="F49" s="387"/>
      <c r="G49" s="15">
        <v>168</v>
      </c>
      <c r="H49" s="16"/>
      <c r="I49" s="67">
        <v>0</v>
      </c>
      <c r="J49" s="67">
        <v>0</v>
      </c>
    </row>
    <row r="50" spans="1:10" s="2" customFormat="1" ht="14.25" customHeight="1">
      <c r="A50" s="408" t="s">
        <v>1088</v>
      </c>
      <c r="B50" s="408"/>
      <c r="C50" s="408"/>
      <c r="D50" s="408"/>
      <c r="E50" s="408"/>
      <c r="F50" s="408"/>
      <c r="G50" s="15">
        <v>169</v>
      </c>
      <c r="H50" s="16"/>
      <c r="I50" s="67">
        <v>0</v>
      </c>
      <c r="J50" s="67">
        <v>0</v>
      </c>
    </row>
    <row r="51" spans="1:10" s="2" customFormat="1" ht="14.25" customHeight="1">
      <c r="A51" s="408" t="s">
        <v>1089</v>
      </c>
      <c r="B51" s="408"/>
      <c r="C51" s="408"/>
      <c r="D51" s="408"/>
      <c r="E51" s="408"/>
      <c r="F51" s="408"/>
      <c r="G51" s="15">
        <v>170</v>
      </c>
      <c r="H51" s="16"/>
      <c r="I51" s="67">
        <v>0</v>
      </c>
      <c r="J51" s="67">
        <v>0</v>
      </c>
    </row>
    <row r="52" spans="1:10" s="2" customFormat="1" ht="14.25" customHeight="1">
      <c r="A52" s="408" t="s">
        <v>1090</v>
      </c>
      <c r="B52" s="408"/>
      <c r="C52" s="408"/>
      <c r="D52" s="408"/>
      <c r="E52" s="408"/>
      <c r="F52" s="408"/>
      <c r="G52" s="15">
        <v>171</v>
      </c>
      <c r="H52" s="16"/>
      <c r="I52" s="67">
        <v>0</v>
      </c>
      <c r="J52" s="67">
        <v>0</v>
      </c>
    </row>
    <row r="53" spans="1:10" s="2" customFormat="1" ht="14.25" customHeight="1">
      <c r="A53" s="408" t="s">
        <v>1091</v>
      </c>
      <c r="B53" s="408"/>
      <c r="C53" s="408"/>
      <c r="D53" s="408"/>
      <c r="E53" s="408"/>
      <c r="F53" s="408"/>
      <c r="G53" s="15">
        <v>172</v>
      </c>
      <c r="H53" s="16"/>
      <c r="I53" s="67">
        <v>0</v>
      </c>
      <c r="J53" s="67">
        <v>0</v>
      </c>
    </row>
    <row r="54" spans="1:12" s="2" customFormat="1" ht="14.25" customHeight="1">
      <c r="A54" s="408" t="s">
        <v>1092</v>
      </c>
      <c r="B54" s="408"/>
      <c r="C54" s="408"/>
      <c r="D54" s="408"/>
      <c r="E54" s="408"/>
      <c r="F54" s="408"/>
      <c r="G54" s="15">
        <v>173</v>
      </c>
      <c r="H54" s="16"/>
      <c r="I54" s="67">
        <v>0</v>
      </c>
      <c r="J54" s="67">
        <v>0</v>
      </c>
      <c r="L54" s="2" t="s">
        <v>1209</v>
      </c>
    </row>
    <row r="55" spans="1:10" s="2" customFormat="1" ht="14.25" customHeight="1">
      <c r="A55" s="408" t="s">
        <v>1093</v>
      </c>
      <c r="B55" s="408"/>
      <c r="C55" s="408"/>
      <c r="D55" s="408"/>
      <c r="E55" s="408"/>
      <c r="F55" s="408"/>
      <c r="G55" s="15">
        <v>174</v>
      </c>
      <c r="H55" s="16"/>
      <c r="I55" s="67">
        <v>0</v>
      </c>
      <c r="J55" s="67">
        <v>0</v>
      </c>
    </row>
    <row r="56" spans="1:10" s="2" customFormat="1" ht="24.75" customHeight="1">
      <c r="A56" s="385" t="s">
        <v>2363</v>
      </c>
      <c r="B56" s="385"/>
      <c r="C56" s="385"/>
      <c r="D56" s="385"/>
      <c r="E56" s="385"/>
      <c r="F56" s="385"/>
      <c r="G56" s="15">
        <v>175</v>
      </c>
      <c r="H56" s="16"/>
      <c r="I56" s="67">
        <v>0</v>
      </c>
      <c r="J56" s="67">
        <v>0</v>
      </c>
    </row>
    <row r="57" spans="1:10" s="2" customFormat="1" ht="14.25" customHeight="1">
      <c r="A57" s="385" t="s">
        <v>1094</v>
      </c>
      <c r="B57" s="385"/>
      <c r="C57" s="385"/>
      <c r="D57" s="385"/>
      <c r="E57" s="385"/>
      <c r="F57" s="385"/>
      <c r="G57" s="15">
        <v>176</v>
      </c>
      <c r="H57" s="16"/>
      <c r="I57" s="67">
        <v>0</v>
      </c>
      <c r="J57" s="67">
        <v>0</v>
      </c>
    </row>
    <row r="58" spans="1:10" s="2" customFormat="1" ht="24.75" customHeight="1">
      <c r="A58" s="385" t="s">
        <v>1095</v>
      </c>
      <c r="B58" s="385"/>
      <c r="C58" s="385"/>
      <c r="D58" s="385"/>
      <c r="E58" s="385"/>
      <c r="F58" s="385"/>
      <c r="G58" s="15">
        <v>177</v>
      </c>
      <c r="H58" s="16"/>
      <c r="I58" s="67">
        <v>0</v>
      </c>
      <c r="J58" s="67">
        <v>0</v>
      </c>
    </row>
    <row r="59" spans="1:10" s="2" customFormat="1" ht="14.25" customHeight="1">
      <c r="A59" s="385" t="s">
        <v>1096</v>
      </c>
      <c r="B59" s="385"/>
      <c r="C59" s="385"/>
      <c r="D59" s="385"/>
      <c r="E59" s="385"/>
      <c r="F59" s="385"/>
      <c r="G59" s="15">
        <v>178</v>
      </c>
      <c r="H59" s="16"/>
      <c r="I59" s="67">
        <v>0</v>
      </c>
      <c r="J59" s="67">
        <v>0</v>
      </c>
    </row>
    <row r="60" spans="1:10" s="2" customFormat="1" ht="14.25" customHeight="1">
      <c r="A60" s="385" t="s">
        <v>2499</v>
      </c>
      <c r="B60" s="385"/>
      <c r="C60" s="385"/>
      <c r="D60" s="385"/>
      <c r="E60" s="385"/>
      <c r="F60" s="385"/>
      <c r="G60" s="15">
        <v>179</v>
      </c>
      <c r="H60" s="16"/>
      <c r="I60" s="66">
        <f>I8+I37+I56+I57</f>
        <v>11721240</v>
      </c>
      <c r="J60" s="66">
        <f>J8+J37+J56+J57</f>
        <v>12374813</v>
      </c>
    </row>
    <row r="61" spans="1:10" s="2" customFormat="1" ht="14.25" customHeight="1">
      <c r="A61" s="385" t="s">
        <v>2500</v>
      </c>
      <c r="B61" s="385"/>
      <c r="C61" s="385"/>
      <c r="D61" s="385"/>
      <c r="E61" s="385"/>
      <c r="F61" s="385"/>
      <c r="G61" s="15">
        <v>180</v>
      </c>
      <c r="H61" s="16"/>
      <c r="I61" s="66">
        <f>I14+I48+I58+I59</f>
        <v>11694846</v>
      </c>
      <c r="J61" s="66">
        <f>J14+J48+J58+J59</f>
        <v>12381251</v>
      </c>
    </row>
    <row r="62" spans="1:12" s="2" customFormat="1" ht="14.25" customHeight="1">
      <c r="A62" s="385" t="s">
        <v>2501</v>
      </c>
      <c r="B62" s="385"/>
      <c r="C62" s="385"/>
      <c r="D62" s="385"/>
      <c r="E62" s="385"/>
      <c r="F62" s="385"/>
      <c r="G62" s="15">
        <v>181</v>
      </c>
      <c r="H62" s="16"/>
      <c r="I62" s="66">
        <f>I60-I61</f>
        <v>26394</v>
      </c>
      <c r="J62" s="66">
        <f>J60-J61</f>
        <v>-6438</v>
      </c>
      <c r="L62" s="2" t="s">
        <v>1209</v>
      </c>
    </row>
    <row r="63" spans="1:10" s="2" customFormat="1" ht="14.25" customHeight="1">
      <c r="A63" s="408" t="s">
        <v>2502</v>
      </c>
      <c r="B63" s="408"/>
      <c r="C63" s="408"/>
      <c r="D63" s="408"/>
      <c r="E63" s="408"/>
      <c r="F63" s="408"/>
      <c r="G63" s="15">
        <v>182</v>
      </c>
      <c r="H63" s="16"/>
      <c r="I63" s="66">
        <f>IF(I60&gt;I61,I60-I61,0)</f>
        <v>26394</v>
      </c>
      <c r="J63" s="66">
        <f>IF(J60&gt;J61,J60-J61,0)</f>
        <v>0</v>
      </c>
    </row>
    <row r="64" spans="1:10" s="2" customFormat="1" ht="14.25" customHeight="1">
      <c r="A64" s="408" t="s">
        <v>2503</v>
      </c>
      <c r="B64" s="408"/>
      <c r="C64" s="408"/>
      <c r="D64" s="408"/>
      <c r="E64" s="408"/>
      <c r="F64" s="408"/>
      <c r="G64" s="15">
        <v>183</v>
      </c>
      <c r="H64" s="16"/>
      <c r="I64" s="66">
        <f>IF(I61&gt;I60,I61-I60,0)</f>
        <v>0</v>
      </c>
      <c r="J64" s="66">
        <f>IF(J61&gt;J60,J61-J60,0)</f>
        <v>6438</v>
      </c>
    </row>
    <row r="65" spans="1:12" s="2" customFormat="1" ht="14.25" customHeight="1">
      <c r="A65" s="385" t="s">
        <v>1238</v>
      </c>
      <c r="B65" s="385"/>
      <c r="C65" s="385"/>
      <c r="D65" s="385"/>
      <c r="E65" s="385"/>
      <c r="F65" s="385"/>
      <c r="G65" s="15">
        <v>184</v>
      </c>
      <c r="H65" s="16"/>
      <c r="I65" s="67">
        <v>4769</v>
      </c>
      <c r="J65" s="67">
        <v>0</v>
      </c>
      <c r="L65" s="2" t="s">
        <v>1209</v>
      </c>
    </row>
    <row r="66" spans="1:12" s="2" customFormat="1" ht="14.25" customHeight="1">
      <c r="A66" s="385" t="s">
        <v>2504</v>
      </c>
      <c r="B66" s="385"/>
      <c r="C66" s="385"/>
      <c r="D66" s="385"/>
      <c r="E66" s="385"/>
      <c r="F66" s="385"/>
      <c r="G66" s="15">
        <v>185</v>
      </c>
      <c r="H66" s="16"/>
      <c r="I66" s="66">
        <f>I62-I65</f>
        <v>21625</v>
      </c>
      <c r="J66" s="66">
        <f>J62-J65</f>
        <v>-6438</v>
      </c>
      <c r="L66" s="2" t="s">
        <v>1209</v>
      </c>
    </row>
    <row r="67" spans="1:10" s="2" customFormat="1" ht="14.25" customHeight="1">
      <c r="A67" s="408" t="s">
        <v>2505</v>
      </c>
      <c r="B67" s="408"/>
      <c r="C67" s="408"/>
      <c r="D67" s="408"/>
      <c r="E67" s="408"/>
      <c r="F67" s="408"/>
      <c r="G67" s="15">
        <v>186</v>
      </c>
      <c r="H67" s="16"/>
      <c r="I67" s="66">
        <f>IF(I66&gt;0,I66,0)</f>
        <v>21625</v>
      </c>
      <c r="J67" s="66">
        <f>IF(J66&gt;0,J66,0)</f>
        <v>0</v>
      </c>
    </row>
    <row r="68" spans="1:10" s="2" customFormat="1" ht="14.25" customHeight="1">
      <c r="A68" s="412" t="s">
        <v>2506</v>
      </c>
      <c r="B68" s="412"/>
      <c r="C68" s="412"/>
      <c r="D68" s="412"/>
      <c r="E68" s="412"/>
      <c r="F68" s="412"/>
      <c r="G68" s="17">
        <v>187</v>
      </c>
      <c r="H68" s="18"/>
      <c r="I68" s="81">
        <f>IF(I66&lt;0,-I66,0)</f>
        <v>0</v>
      </c>
      <c r="J68" s="81">
        <f>IF(J66&lt;0,-J66,0)</f>
        <v>6438</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v>0</v>
      </c>
      <c r="J71" s="67">
        <v>0</v>
      </c>
    </row>
    <row r="72" spans="1:10" s="2" customFormat="1" ht="14.25" customHeight="1">
      <c r="A72" s="408" t="s">
        <v>2426</v>
      </c>
      <c r="B72" s="408"/>
      <c r="C72" s="408"/>
      <c r="D72" s="408"/>
      <c r="E72" s="408"/>
      <c r="F72" s="408"/>
      <c r="G72" s="15">
        <v>190</v>
      </c>
      <c r="H72" s="16"/>
      <c r="I72" s="67">
        <v>0</v>
      </c>
      <c r="J72" s="67">
        <v>0</v>
      </c>
    </row>
    <row r="73" spans="1:12" s="2" customFormat="1" ht="14.25" customHeight="1">
      <c r="A73" s="385" t="s">
        <v>1097</v>
      </c>
      <c r="B73" s="385"/>
      <c r="C73" s="385"/>
      <c r="D73" s="385"/>
      <c r="E73" s="385"/>
      <c r="F73" s="385"/>
      <c r="G73" s="15">
        <v>191</v>
      </c>
      <c r="H73" s="16"/>
      <c r="I73" s="67">
        <v>0</v>
      </c>
      <c r="J73" s="67">
        <v>0</v>
      </c>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v>0</v>
      </c>
      <c r="J86" s="73">
        <v>0</v>
      </c>
      <c r="L86" s="2" t="s">
        <v>1209</v>
      </c>
    </row>
    <row r="87" spans="1:12" s="2" customFormat="1" ht="14.25" customHeight="1">
      <c r="A87" s="424" t="s">
        <v>2710</v>
      </c>
      <c r="B87" s="424"/>
      <c r="C87" s="424"/>
      <c r="D87" s="424"/>
      <c r="E87" s="424"/>
      <c r="F87" s="424"/>
      <c r="G87" s="17">
        <v>203</v>
      </c>
      <c r="H87" s="18"/>
      <c r="I87" s="74">
        <v>0</v>
      </c>
      <c r="J87" s="74">
        <v>0</v>
      </c>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v>0</v>
      </c>
      <c r="J89" s="73">
        <v>0</v>
      </c>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v>0</v>
      </c>
      <c r="J92" s="73">
        <v>0</v>
      </c>
      <c r="L92" s="2" t="s">
        <v>1209</v>
      </c>
    </row>
    <row r="93" spans="1:12" s="2" customFormat="1" ht="24.75" customHeight="1">
      <c r="A93" s="387" t="s">
        <v>2520</v>
      </c>
      <c r="B93" s="387"/>
      <c r="C93" s="387"/>
      <c r="D93" s="387"/>
      <c r="E93" s="387"/>
      <c r="F93" s="387"/>
      <c r="G93" s="15">
        <v>208</v>
      </c>
      <c r="H93" s="16"/>
      <c r="I93" s="73">
        <v>0</v>
      </c>
      <c r="J93" s="73">
        <v>0</v>
      </c>
      <c r="L93" s="2" t="s">
        <v>1209</v>
      </c>
    </row>
    <row r="94" spans="1:12" s="2" customFormat="1" ht="24.75" customHeight="1">
      <c r="A94" s="387" t="s">
        <v>1604</v>
      </c>
      <c r="B94" s="387"/>
      <c r="C94" s="387"/>
      <c r="D94" s="387"/>
      <c r="E94" s="387"/>
      <c r="F94" s="387"/>
      <c r="G94" s="15">
        <v>209</v>
      </c>
      <c r="H94" s="16"/>
      <c r="I94" s="73">
        <v>0</v>
      </c>
      <c r="J94" s="73">
        <v>0</v>
      </c>
      <c r="L94" s="2" t="s">
        <v>1209</v>
      </c>
    </row>
    <row r="95" spans="1:12" s="2" customFormat="1" ht="14.25" customHeight="1">
      <c r="A95" s="387" t="s">
        <v>1605</v>
      </c>
      <c r="B95" s="387"/>
      <c r="C95" s="387"/>
      <c r="D95" s="387"/>
      <c r="E95" s="387"/>
      <c r="F95" s="387"/>
      <c r="G95" s="15">
        <v>210</v>
      </c>
      <c r="H95" s="16"/>
      <c r="I95" s="73">
        <v>0</v>
      </c>
      <c r="J95" s="73">
        <v>0</v>
      </c>
      <c r="L95" s="2" t="s">
        <v>1209</v>
      </c>
    </row>
    <row r="96" spans="1:12" s="2" customFormat="1" ht="14.25" customHeight="1">
      <c r="A96" s="387" t="s">
        <v>1606</v>
      </c>
      <c r="B96" s="387"/>
      <c r="C96" s="387"/>
      <c r="D96" s="387"/>
      <c r="E96" s="387"/>
      <c r="F96" s="387"/>
      <c r="G96" s="15">
        <v>211</v>
      </c>
      <c r="H96" s="16"/>
      <c r="I96" s="73">
        <v>0</v>
      </c>
      <c r="J96" s="73">
        <v>0</v>
      </c>
      <c r="L96" s="2" t="s">
        <v>1209</v>
      </c>
    </row>
    <row r="97" spans="1:12" s="2" customFormat="1" ht="14.25" customHeight="1">
      <c r="A97" s="387" t="s">
        <v>1607</v>
      </c>
      <c r="B97" s="387"/>
      <c r="C97" s="387"/>
      <c r="D97" s="387"/>
      <c r="E97" s="387"/>
      <c r="F97" s="387"/>
      <c r="G97" s="15">
        <v>212</v>
      </c>
      <c r="H97" s="16"/>
      <c r="I97" s="73">
        <v>0</v>
      </c>
      <c r="J97" s="73">
        <v>0</v>
      </c>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v>0</v>
      </c>
      <c r="J99" s="73">
        <v>0</v>
      </c>
      <c r="L99" s="2" t="s">
        <v>1209</v>
      </c>
    </row>
    <row r="100" spans="1:12" s="2" customFormat="1" ht="24.75" customHeight="1">
      <c r="A100" s="387" t="s">
        <v>348</v>
      </c>
      <c r="B100" s="387"/>
      <c r="C100" s="387"/>
      <c r="D100" s="387"/>
      <c r="E100" s="387"/>
      <c r="F100" s="387"/>
      <c r="G100" s="15">
        <v>215</v>
      </c>
      <c r="H100" s="16"/>
      <c r="I100" s="73">
        <v>0</v>
      </c>
      <c r="J100" s="73">
        <v>0</v>
      </c>
      <c r="L100" s="2" t="s">
        <v>1209</v>
      </c>
    </row>
    <row r="101" spans="1:12" s="2" customFormat="1" ht="14.25" customHeight="1">
      <c r="A101" s="387" t="s">
        <v>349</v>
      </c>
      <c r="B101" s="387"/>
      <c r="C101" s="387"/>
      <c r="D101" s="387"/>
      <c r="E101" s="387"/>
      <c r="F101" s="387"/>
      <c r="G101" s="15">
        <v>216</v>
      </c>
      <c r="H101" s="16"/>
      <c r="I101" s="73">
        <v>0</v>
      </c>
      <c r="J101" s="73">
        <v>0</v>
      </c>
      <c r="L101" s="2" t="s">
        <v>1209</v>
      </c>
    </row>
    <row r="102" spans="1:12" s="2" customFormat="1" ht="14.25" customHeight="1">
      <c r="A102" s="387" t="s">
        <v>350</v>
      </c>
      <c r="B102" s="387"/>
      <c r="C102" s="387"/>
      <c r="D102" s="387"/>
      <c r="E102" s="387"/>
      <c r="F102" s="387"/>
      <c r="G102" s="15">
        <v>217</v>
      </c>
      <c r="H102" s="16"/>
      <c r="I102" s="73">
        <v>0</v>
      </c>
      <c r="J102" s="73">
        <v>0</v>
      </c>
      <c r="L102" s="2" t="s">
        <v>1209</v>
      </c>
    </row>
    <row r="103" spans="1:12" s="2" customFormat="1" ht="24.75" customHeight="1">
      <c r="A103" s="387" t="s">
        <v>351</v>
      </c>
      <c r="B103" s="387"/>
      <c r="C103" s="387"/>
      <c r="D103" s="387"/>
      <c r="E103" s="387"/>
      <c r="F103" s="387"/>
      <c r="G103" s="15">
        <v>218</v>
      </c>
      <c r="H103" s="16"/>
      <c r="I103" s="73">
        <v>0</v>
      </c>
      <c r="J103" s="73">
        <v>0</v>
      </c>
      <c r="L103" s="2" t="s">
        <v>1209</v>
      </c>
    </row>
    <row r="104" spans="1:12" s="2" customFormat="1" ht="14.25" customHeight="1">
      <c r="A104" s="387" t="s">
        <v>352</v>
      </c>
      <c r="B104" s="387"/>
      <c r="C104" s="387"/>
      <c r="D104" s="387"/>
      <c r="E104" s="387"/>
      <c r="F104" s="387"/>
      <c r="G104" s="15">
        <v>219</v>
      </c>
      <c r="H104" s="16"/>
      <c r="I104" s="73">
        <v>0</v>
      </c>
      <c r="J104" s="73">
        <v>0</v>
      </c>
      <c r="L104" s="2" t="s">
        <v>1209</v>
      </c>
    </row>
    <row r="105" spans="1:12" s="2" customFormat="1" ht="14.25" customHeight="1">
      <c r="A105" s="387" t="s">
        <v>353</v>
      </c>
      <c r="B105" s="387"/>
      <c r="C105" s="387"/>
      <c r="D105" s="387"/>
      <c r="E105" s="387"/>
      <c r="F105" s="387"/>
      <c r="G105" s="15">
        <v>220</v>
      </c>
      <c r="H105" s="16"/>
      <c r="I105" s="73">
        <v>0</v>
      </c>
      <c r="J105" s="73">
        <v>0</v>
      </c>
      <c r="L105" s="2" t="s">
        <v>1209</v>
      </c>
    </row>
    <row r="106" spans="1:12" s="2" customFormat="1" ht="14.25" customHeight="1">
      <c r="A106" s="387" t="s">
        <v>354</v>
      </c>
      <c r="B106" s="387"/>
      <c r="C106" s="387"/>
      <c r="D106" s="387"/>
      <c r="E106" s="387"/>
      <c r="F106" s="387"/>
      <c r="G106" s="15">
        <v>221</v>
      </c>
      <c r="H106" s="16"/>
      <c r="I106" s="73">
        <v>0</v>
      </c>
      <c r="J106" s="73">
        <v>0</v>
      </c>
      <c r="L106" s="2" t="s">
        <v>1209</v>
      </c>
    </row>
    <row r="107" spans="1:12" s="2" customFormat="1" ht="24.75" customHeight="1">
      <c r="A107" s="387" t="s">
        <v>355</v>
      </c>
      <c r="B107" s="387"/>
      <c r="C107" s="387"/>
      <c r="D107" s="387"/>
      <c r="E107" s="387"/>
      <c r="F107" s="387"/>
      <c r="G107" s="15">
        <v>222</v>
      </c>
      <c r="H107" s="16"/>
      <c r="I107" s="73">
        <v>0</v>
      </c>
      <c r="J107" s="73">
        <v>0</v>
      </c>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v>0</v>
      </c>
      <c r="J112" s="73">
        <v>0</v>
      </c>
      <c r="L112" s="2" t="s">
        <v>1209</v>
      </c>
    </row>
    <row r="113" spans="1:12" s="2" customFormat="1" ht="14.25" customHeight="1">
      <c r="A113" s="424" t="s">
        <v>1099</v>
      </c>
      <c r="B113" s="424"/>
      <c r="C113" s="424"/>
      <c r="D113" s="424"/>
      <c r="E113" s="424"/>
      <c r="F113" s="424"/>
      <c r="G113" s="17">
        <v>227</v>
      </c>
      <c r="H113" s="18"/>
      <c r="I113" s="74">
        <v>0</v>
      </c>
      <c r="J113" s="74">
        <v>0</v>
      </c>
      <c r="L113" s="2" t="s">
        <v>1209</v>
      </c>
    </row>
    <row r="114" ht="4.5" customHeight="1"/>
  </sheetData>
  <sheetProtection password="C79A" sheet="1" objects="1" scenarios="1"/>
  <mergeCells count="112">
    <mergeCell ref="A104:F104"/>
    <mergeCell ref="A105:F105"/>
    <mergeCell ref="A113:F113"/>
    <mergeCell ref="A107:F107"/>
    <mergeCell ref="A108:F108"/>
    <mergeCell ref="A109:F109"/>
    <mergeCell ref="A111:F111"/>
    <mergeCell ref="A110:J110"/>
    <mergeCell ref="A112:F112"/>
    <mergeCell ref="A102:F102"/>
    <mergeCell ref="A87:F87"/>
    <mergeCell ref="A50:F50"/>
    <mergeCell ref="A51:F51"/>
    <mergeCell ref="A57:F57"/>
    <mergeCell ref="A103:F103"/>
    <mergeCell ref="A63:F63"/>
    <mergeCell ref="A52:F52"/>
    <mergeCell ref="A53:F53"/>
    <mergeCell ref="A54:F54"/>
    <mergeCell ref="A45:F45"/>
    <mergeCell ref="A42:F42"/>
    <mergeCell ref="A43:F43"/>
    <mergeCell ref="A44:F44"/>
    <mergeCell ref="A37:F37"/>
    <mergeCell ref="A32:F32"/>
    <mergeCell ref="A58:F58"/>
    <mergeCell ref="A59:F59"/>
    <mergeCell ref="A60:F60"/>
    <mergeCell ref="A62:F62"/>
    <mergeCell ref="A41:F41"/>
    <mergeCell ref="A28:F28"/>
    <mergeCell ref="A17:F17"/>
    <mergeCell ref="A48:F48"/>
    <mergeCell ref="A46:F46"/>
    <mergeCell ref="A47:F47"/>
    <mergeCell ref="A49:F49"/>
    <mergeCell ref="A20:F20"/>
    <mergeCell ref="A39:F39"/>
    <mergeCell ref="A40:F40"/>
    <mergeCell ref="A38:F38"/>
    <mergeCell ref="A35:F35"/>
    <mergeCell ref="A30:F30"/>
    <mergeCell ref="A33:F33"/>
    <mergeCell ref="A5:J5"/>
    <mergeCell ref="A6:F6"/>
    <mergeCell ref="A2:I2"/>
    <mergeCell ref="A3:I3"/>
    <mergeCell ref="J2:J3"/>
    <mergeCell ref="A31:F31"/>
    <mergeCell ref="A16:F16"/>
    <mergeCell ref="A23:F23"/>
    <mergeCell ref="A24:F24"/>
    <mergeCell ref="A88:J88"/>
    <mergeCell ref="A18:F18"/>
    <mergeCell ref="A19:F19"/>
    <mergeCell ref="A26:F26"/>
    <mergeCell ref="A27:F27"/>
    <mergeCell ref="A29:F29"/>
    <mergeCell ref="A36:F36"/>
    <mergeCell ref="A34:F34"/>
    <mergeCell ref="A15:F15"/>
    <mergeCell ref="A13:F13"/>
    <mergeCell ref="A21:F21"/>
    <mergeCell ref="A9:F9"/>
    <mergeCell ref="A8:F8"/>
    <mergeCell ref="A22:F22"/>
    <mergeCell ref="A7:F7"/>
    <mergeCell ref="A11:F11"/>
    <mergeCell ref="A71:F71"/>
    <mergeCell ref="A55:F55"/>
    <mergeCell ref="A56:F56"/>
    <mergeCell ref="A61:F61"/>
    <mergeCell ref="A25:F25"/>
    <mergeCell ref="A12:F12"/>
    <mergeCell ref="A10:F10"/>
    <mergeCell ref="A14:F14"/>
    <mergeCell ref="A72:F72"/>
    <mergeCell ref="A68:F68"/>
    <mergeCell ref="A67:F67"/>
    <mergeCell ref="A65:F65"/>
    <mergeCell ref="A66:F66"/>
    <mergeCell ref="A64:F64"/>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2" activePane="bottomLeft" state="frozen"/>
      <selection pane="topLeft" activeCell="A1" sqref="A1"/>
      <selection pane="bottomLeft" activeCell="J63" sqref="J63"/>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16524841919; Zdravstvena ustanova Ljekarna Drniš</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v>0</v>
      </c>
      <c r="J9" s="89">
        <v>0</v>
      </c>
    </row>
    <row r="10" spans="1:10" s="2" customFormat="1" ht="13.5" customHeight="1">
      <c r="A10" s="408" t="s">
        <v>1008</v>
      </c>
      <c r="B10" s="408"/>
      <c r="C10" s="408"/>
      <c r="D10" s="408"/>
      <c r="E10" s="408"/>
      <c r="F10" s="408"/>
      <c r="G10" s="408"/>
      <c r="H10" s="15">
        <v>229</v>
      </c>
      <c r="I10" s="73">
        <v>0</v>
      </c>
      <c r="J10" s="73">
        <v>0</v>
      </c>
    </row>
    <row r="11" spans="1:10" s="2" customFormat="1" ht="13.5" customHeight="1">
      <c r="A11" s="408" t="s">
        <v>606</v>
      </c>
      <c r="B11" s="408"/>
      <c r="C11" s="408"/>
      <c r="D11" s="408"/>
      <c r="E11" s="408"/>
      <c r="F11" s="408"/>
      <c r="G11" s="408"/>
      <c r="H11" s="15">
        <v>230</v>
      </c>
      <c r="I11" s="73">
        <v>0</v>
      </c>
      <c r="J11" s="73">
        <v>0</v>
      </c>
    </row>
    <row r="12" spans="1:10" s="2" customFormat="1" ht="13.5" customHeight="1">
      <c r="A12" s="408" t="s">
        <v>605</v>
      </c>
      <c r="B12" s="408"/>
      <c r="C12" s="408"/>
      <c r="D12" s="408"/>
      <c r="E12" s="408"/>
      <c r="F12" s="408"/>
      <c r="G12" s="408"/>
      <c r="H12" s="15">
        <v>231</v>
      </c>
      <c r="I12" s="73">
        <v>0</v>
      </c>
      <c r="J12" s="73">
        <v>0</v>
      </c>
    </row>
    <row r="13" spans="1:10" s="2" customFormat="1" ht="13.5" customHeight="1">
      <c r="A13" s="408" t="s">
        <v>604</v>
      </c>
      <c r="B13" s="408"/>
      <c r="C13" s="408"/>
      <c r="D13" s="408"/>
      <c r="E13" s="408"/>
      <c r="F13" s="408"/>
      <c r="G13" s="408"/>
      <c r="H13" s="15">
        <v>232</v>
      </c>
      <c r="I13" s="73">
        <v>0</v>
      </c>
      <c r="J13" s="73">
        <v>0</v>
      </c>
    </row>
    <row r="14" spans="1:10" s="2" customFormat="1" ht="13.5" customHeight="1">
      <c r="A14" s="408" t="s">
        <v>603</v>
      </c>
      <c r="B14" s="408"/>
      <c r="C14" s="408"/>
      <c r="D14" s="408"/>
      <c r="E14" s="408"/>
      <c r="F14" s="408"/>
      <c r="G14" s="408"/>
      <c r="H14" s="15">
        <v>233</v>
      </c>
      <c r="I14" s="73">
        <v>0</v>
      </c>
      <c r="J14" s="73">
        <v>0</v>
      </c>
    </row>
    <row r="15" spans="1:10" s="2" customFormat="1" ht="13.5" customHeight="1">
      <c r="A15" s="412" t="s">
        <v>602</v>
      </c>
      <c r="B15" s="412"/>
      <c r="C15" s="412"/>
      <c r="D15" s="412"/>
      <c r="E15" s="412"/>
      <c r="F15" s="412"/>
      <c r="G15" s="412"/>
      <c r="H15" s="17">
        <v>234</v>
      </c>
      <c r="I15" s="74">
        <v>0</v>
      </c>
      <c r="J15" s="74">
        <v>0</v>
      </c>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v>0</v>
      </c>
      <c r="J17" s="90">
        <v>0</v>
      </c>
    </row>
    <row r="18" spans="1:10" s="2" customFormat="1" ht="13.5" customHeight="1">
      <c r="A18" s="408" t="s">
        <v>601</v>
      </c>
      <c r="B18" s="408"/>
      <c r="C18" s="408"/>
      <c r="D18" s="408"/>
      <c r="E18" s="408"/>
      <c r="F18" s="408"/>
      <c r="G18" s="447"/>
      <c r="H18" s="15">
        <v>236</v>
      </c>
      <c r="I18" s="73">
        <v>0</v>
      </c>
      <c r="J18" s="73">
        <v>0</v>
      </c>
    </row>
    <row r="19" spans="1:10" s="2" customFormat="1" ht="13.5" customHeight="1">
      <c r="A19" s="408" t="s">
        <v>597</v>
      </c>
      <c r="B19" s="408"/>
      <c r="C19" s="408"/>
      <c r="D19" s="408"/>
      <c r="E19" s="408"/>
      <c r="F19" s="408"/>
      <c r="G19" s="447"/>
      <c r="H19" s="15">
        <v>237</v>
      </c>
      <c r="I19" s="73">
        <v>0</v>
      </c>
      <c r="J19" s="73">
        <v>0</v>
      </c>
    </row>
    <row r="20" spans="1:10" s="2" customFormat="1" ht="13.5" customHeight="1">
      <c r="A20" s="408" t="s">
        <v>598</v>
      </c>
      <c r="B20" s="408"/>
      <c r="C20" s="408"/>
      <c r="D20" s="408"/>
      <c r="E20" s="408"/>
      <c r="F20" s="408"/>
      <c r="G20" s="447"/>
      <c r="H20" s="15">
        <v>238</v>
      </c>
      <c r="I20" s="73">
        <v>0</v>
      </c>
      <c r="J20" s="73">
        <v>0</v>
      </c>
    </row>
    <row r="21" spans="1:10" s="2" customFormat="1" ht="13.5" customHeight="1">
      <c r="A21" s="412" t="s">
        <v>599</v>
      </c>
      <c r="B21" s="412"/>
      <c r="C21" s="412"/>
      <c r="D21" s="412"/>
      <c r="E21" s="412"/>
      <c r="F21" s="412"/>
      <c r="G21" s="452"/>
      <c r="H21" s="17">
        <v>239</v>
      </c>
      <c r="I21" s="74">
        <v>0</v>
      </c>
      <c r="J21" s="74">
        <v>0</v>
      </c>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v>0</v>
      </c>
      <c r="J23" s="92">
        <v>0</v>
      </c>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v>0</v>
      </c>
      <c r="J25" s="90">
        <v>0</v>
      </c>
    </row>
    <row r="26" spans="1:10" s="2" customFormat="1" ht="24.75" customHeight="1">
      <c r="A26" s="408" t="s">
        <v>2102</v>
      </c>
      <c r="B26" s="408"/>
      <c r="C26" s="408"/>
      <c r="D26" s="408"/>
      <c r="E26" s="408"/>
      <c r="F26" s="408"/>
      <c r="G26" s="447"/>
      <c r="H26" s="15">
        <v>242</v>
      </c>
      <c r="I26" s="73">
        <v>10981976</v>
      </c>
      <c r="J26" s="73">
        <v>11580802</v>
      </c>
    </row>
    <row r="27" spans="1:10" s="2" customFormat="1" ht="13.5" customHeight="1">
      <c r="A27" s="408" t="s">
        <v>1014</v>
      </c>
      <c r="B27" s="408"/>
      <c r="C27" s="408"/>
      <c r="D27" s="408"/>
      <c r="E27" s="408"/>
      <c r="F27" s="408"/>
      <c r="G27" s="447"/>
      <c r="H27" s="15">
        <v>243</v>
      </c>
      <c r="I27" s="73">
        <v>0</v>
      </c>
      <c r="J27" s="73">
        <v>0</v>
      </c>
    </row>
    <row r="28" spans="1:10" s="2" customFormat="1" ht="13.5" customHeight="1">
      <c r="A28" s="408" t="s">
        <v>1015</v>
      </c>
      <c r="B28" s="408"/>
      <c r="C28" s="408"/>
      <c r="D28" s="408"/>
      <c r="E28" s="408"/>
      <c r="F28" s="408"/>
      <c r="G28" s="447"/>
      <c r="H28" s="15">
        <v>244</v>
      </c>
      <c r="I28" s="73">
        <v>0</v>
      </c>
      <c r="J28" s="73">
        <v>0</v>
      </c>
    </row>
    <row r="29" spans="1:10" s="2" customFormat="1" ht="13.5" customHeight="1">
      <c r="A29" s="408" t="s">
        <v>1016</v>
      </c>
      <c r="B29" s="408"/>
      <c r="C29" s="408"/>
      <c r="D29" s="408"/>
      <c r="E29" s="408"/>
      <c r="F29" s="408"/>
      <c r="G29" s="447"/>
      <c r="H29" s="15">
        <v>245</v>
      </c>
      <c r="I29" s="73">
        <v>0</v>
      </c>
      <c r="J29" s="73">
        <v>0</v>
      </c>
    </row>
    <row r="30" spans="1:10" s="2" customFormat="1" ht="13.5" customHeight="1">
      <c r="A30" s="408" t="s">
        <v>1017</v>
      </c>
      <c r="B30" s="408"/>
      <c r="C30" s="408"/>
      <c r="D30" s="408"/>
      <c r="E30" s="408"/>
      <c r="F30" s="408"/>
      <c r="G30" s="447"/>
      <c r="H30" s="15">
        <v>246</v>
      </c>
      <c r="I30" s="73">
        <v>0</v>
      </c>
      <c r="J30" s="73">
        <v>0</v>
      </c>
    </row>
    <row r="31" spans="1:10" s="2" customFormat="1" ht="13.5" customHeight="1">
      <c r="A31" s="408" t="s">
        <v>1018</v>
      </c>
      <c r="B31" s="408"/>
      <c r="C31" s="408"/>
      <c r="D31" s="408"/>
      <c r="E31" s="408"/>
      <c r="F31" s="408"/>
      <c r="G31" s="447"/>
      <c r="H31" s="15">
        <v>247</v>
      </c>
      <c r="I31" s="73">
        <v>0</v>
      </c>
      <c r="J31" s="73">
        <v>0</v>
      </c>
    </row>
    <row r="32" spans="1:10" s="2" customFormat="1" ht="13.5" customHeight="1">
      <c r="A32" s="408" t="s">
        <v>1019</v>
      </c>
      <c r="B32" s="408"/>
      <c r="C32" s="408"/>
      <c r="D32" s="408"/>
      <c r="E32" s="408"/>
      <c r="F32" s="408"/>
      <c r="G32" s="447"/>
      <c r="H32" s="15">
        <v>248</v>
      </c>
      <c r="I32" s="73">
        <v>0</v>
      </c>
      <c r="J32" s="73">
        <v>0</v>
      </c>
    </row>
    <row r="33" spans="1:10" s="2" customFormat="1" ht="24.75" customHeight="1">
      <c r="A33" s="408" t="s">
        <v>2103</v>
      </c>
      <c r="B33" s="408"/>
      <c r="C33" s="408"/>
      <c r="D33" s="408"/>
      <c r="E33" s="408"/>
      <c r="F33" s="408"/>
      <c r="G33" s="447"/>
      <c r="H33" s="15">
        <v>249</v>
      </c>
      <c r="I33" s="73">
        <v>0</v>
      </c>
      <c r="J33" s="73">
        <v>0</v>
      </c>
    </row>
    <row r="34" spans="1:10" s="2" customFormat="1" ht="36" customHeight="1">
      <c r="A34" s="408" t="s">
        <v>2104</v>
      </c>
      <c r="B34" s="408"/>
      <c r="C34" s="408"/>
      <c r="D34" s="408"/>
      <c r="E34" s="408"/>
      <c r="F34" s="408"/>
      <c r="G34" s="447"/>
      <c r="H34" s="15">
        <v>250</v>
      </c>
      <c r="I34" s="73">
        <v>0</v>
      </c>
      <c r="J34" s="73">
        <v>0</v>
      </c>
    </row>
    <row r="35" spans="1:10" s="2" customFormat="1" ht="36" customHeight="1">
      <c r="A35" s="412" t="s">
        <v>1020</v>
      </c>
      <c r="B35" s="412"/>
      <c r="C35" s="412"/>
      <c r="D35" s="412"/>
      <c r="E35" s="412"/>
      <c r="F35" s="412"/>
      <c r="G35" s="452"/>
      <c r="H35" s="17">
        <v>251</v>
      </c>
      <c r="I35" s="74">
        <v>0</v>
      </c>
      <c r="J35" s="74">
        <v>0</v>
      </c>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10981976</v>
      </c>
      <c r="J37" s="90">
        <v>11580802</v>
      </c>
    </row>
    <row r="38" spans="1:10" s="2" customFormat="1" ht="13.5" customHeight="1">
      <c r="A38" s="412" t="s">
        <v>2360</v>
      </c>
      <c r="B38" s="412"/>
      <c r="C38" s="412"/>
      <c r="D38" s="412"/>
      <c r="E38" s="412"/>
      <c r="F38" s="412"/>
      <c r="G38" s="452"/>
      <c r="H38" s="17">
        <v>253</v>
      </c>
      <c r="I38" s="74">
        <v>0</v>
      </c>
      <c r="J38" s="74">
        <v>0</v>
      </c>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v>0</v>
      </c>
      <c r="J40" s="92">
        <v>0</v>
      </c>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v>0</v>
      </c>
      <c r="J42" s="90">
        <v>0</v>
      </c>
    </row>
    <row r="43" spans="1:10" s="2" customFormat="1" ht="13.5" customHeight="1">
      <c r="A43" s="408" t="s">
        <v>1024</v>
      </c>
      <c r="B43" s="408"/>
      <c r="C43" s="408"/>
      <c r="D43" s="408"/>
      <c r="E43" s="408"/>
      <c r="F43" s="408"/>
      <c r="G43" s="447"/>
      <c r="H43" s="15">
        <v>256</v>
      </c>
      <c r="I43" s="73">
        <v>0</v>
      </c>
      <c r="J43" s="73">
        <v>0</v>
      </c>
    </row>
    <row r="44" spans="1:10" s="2" customFormat="1" ht="13.5" customHeight="1">
      <c r="A44" s="448" t="s">
        <v>1027</v>
      </c>
      <c r="B44" s="448"/>
      <c r="C44" s="448"/>
      <c r="D44" s="448"/>
      <c r="E44" s="448"/>
      <c r="F44" s="448"/>
      <c r="G44" s="449"/>
      <c r="H44" s="15">
        <v>257</v>
      </c>
      <c r="I44" s="73">
        <v>0</v>
      </c>
      <c r="J44" s="73">
        <v>0</v>
      </c>
    </row>
    <row r="45" spans="1:10" s="2" customFormat="1" ht="13.5" customHeight="1">
      <c r="A45" s="408" t="s">
        <v>1025</v>
      </c>
      <c r="B45" s="408"/>
      <c r="C45" s="408"/>
      <c r="D45" s="408"/>
      <c r="E45" s="408"/>
      <c r="F45" s="408"/>
      <c r="G45" s="447"/>
      <c r="H45" s="15">
        <v>258</v>
      </c>
      <c r="I45" s="73">
        <v>0</v>
      </c>
      <c r="J45" s="73">
        <v>0</v>
      </c>
    </row>
    <row r="46" spans="1:10" s="2" customFormat="1" ht="24.75" customHeight="1">
      <c r="A46" s="408" t="s">
        <v>1028</v>
      </c>
      <c r="B46" s="408"/>
      <c r="C46" s="408"/>
      <c r="D46" s="408"/>
      <c r="E46" s="408"/>
      <c r="F46" s="408"/>
      <c r="G46" s="447"/>
      <c r="H46" s="15">
        <v>259</v>
      </c>
      <c r="I46" s="73">
        <v>0</v>
      </c>
      <c r="J46" s="73">
        <v>0</v>
      </c>
    </row>
    <row r="47" spans="1:10" s="2" customFormat="1" ht="13.5" customHeight="1">
      <c r="A47" s="412" t="s">
        <v>1026</v>
      </c>
      <c r="B47" s="412"/>
      <c r="C47" s="412"/>
      <c r="D47" s="412"/>
      <c r="E47" s="412"/>
      <c r="F47" s="412"/>
      <c r="G47" s="452"/>
      <c r="H47" s="17">
        <v>260</v>
      </c>
      <c r="I47" s="74">
        <v>0</v>
      </c>
      <c r="J47" s="74">
        <v>0</v>
      </c>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v>0</v>
      </c>
      <c r="J49" s="90">
        <v>0</v>
      </c>
    </row>
    <row r="50" spans="1:10" s="2" customFormat="1" ht="13.5" customHeight="1">
      <c r="A50" s="408" t="s">
        <v>1032</v>
      </c>
      <c r="B50" s="408"/>
      <c r="C50" s="408"/>
      <c r="D50" s="408"/>
      <c r="E50" s="408"/>
      <c r="F50" s="408"/>
      <c r="G50" s="447"/>
      <c r="H50" s="15">
        <v>262</v>
      </c>
      <c r="I50" s="73">
        <v>28376</v>
      </c>
      <c r="J50" s="73">
        <v>30038</v>
      </c>
    </row>
    <row r="51" spans="1:10" s="2" customFormat="1" ht="24.75" customHeight="1">
      <c r="A51" s="408" t="s">
        <v>2106</v>
      </c>
      <c r="B51" s="408"/>
      <c r="C51" s="408"/>
      <c r="D51" s="408"/>
      <c r="E51" s="408"/>
      <c r="F51" s="408"/>
      <c r="G51" s="447"/>
      <c r="H51" s="15">
        <v>263</v>
      </c>
      <c r="I51" s="73">
        <v>14258</v>
      </c>
      <c r="J51" s="73">
        <v>8908</v>
      </c>
    </row>
    <row r="52" spans="1:10" s="2" customFormat="1" ht="24.75" customHeight="1">
      <c r="A52" s="408" t="s">
        <v>643</v>
      </c>
      <c r="B52" s="408"/>
      <c r="C52" s="408"/>
      <c r="D52" s="408"/>
      <c r="E52" s="408"/>
      <c r="F52" s="408"/>
      <c r="G52" s="447"/>
      <c r="H52" s="15">
        <v>264</v>
      </c>
      <c r="I52" s="73">
        <v>0</v>
      </c>
      <c r="J52" s="73">
        <v>0</v>
      </c>
    </row>
    <row r="53" spans="1:10" s="2" customFormat="1" ht="13.5" customHeight="1">
      <c r="A53" s="408" t="s">
        <v>1033</v>
      </c>
      <c r="B53" s="408"/>
      <c r="C53" s="408"/>
      <c r="D53" s="408"/>
      <c r="E53" s="408"/>
      <c r="F53" s="408"/>
      <c r="G53" s="447"/>
      <c r="H53" s="15">
        <v>265</v>
      </c>
      <c r="I53" s="73">
        <v>0</v>
      </c>
      <c r="J53" s="73">
        <v>0</v>
      </c>
    </row>
    <row r="54" spans="1:10" s="2" customFormat="1" ht="13.5" customHeight="1">
      <c r="A54" s="408" t="s">
        <v>1034</v>
      </c>
      <c r="B54" s="408"/>
      <c r="C54" s="408"/>
      <c r="D54" s="408"/>
      <c r="E54" s="408"/>
      <c r="F54" s="408"/>
      <c r="G54" s="447"/>
      <c r="H54" s="15">
        <v>266</v>
      </c>
      <c r="I54" s="73">
        <v>0</v>
      </c>
      <c r="J54" s="73">
        <v>0</v>
      </c>
    </row>
    <row r="55" spans="1:10" s="2" customFormat="1" ht="13.5" customHeight="1">
      <c r="A55" s="408" t="s">
        <v>2815</v>
      </c>
      <c r="B55" s="408"/>
      <c r="C55" s="408"/>
      <c r="D55" s="408"/>
      <c r="E55" s="408"/>
      <c r="F55" s="408"/>
      <c r="G55" s="447"/>
      <c r="H55" s="15">
        <v>267</v>
      </c>
      <c r="I55" s="73">
        <v>0</v>
      </c>
      <c r="J55" s="73">
        <v>0</v>
      </c>
    </row>
    <row r="56" spans="1:10" s="2" customFormat="1" ht="13.5" customHeight="1">
      <c r="A56" s="408" t="s">
        <v>2816</v>
      </c>
      <c r="B56" s="408"/>
      <c r="C56" s="408"/>
      <c r="D56" s="408"/>
      <c r="E56" s="408"/>
      <c r="F56" s="408"/>
      <c r="G56" s="447"/>
      <c r="H56" s="15">
        <v>268</v>
      </c>
      <c r="I56" s="73">
        <v>0</v>
      </c>
      <c r="J56" s="73">
        <v>0</v>
      </c>
    </row>
    <row r="57" spans="1:10" s="2" customFormat="1" ht="25.5" customHeight="1">
      <c r="A57" s="408" t="s">
        <v>644</v>
      </c>
      <c r="B57" s="408"/>
      <c r="C57" s="408"/>
      <c r="D57" s="408"/>
      <c r="E57" s="408"/>
      <c r="F57" s="408"/>
      <c r="G57" s="447"/>
      <c r="H57" s="15">
        <v>269</v>
      </c>
      <c r="I57" s="73">
        <v>0</v>
      </c>
      <c r="J57" s="73">
        <v>0</v>
      </c>
    </row>
    <row r="58" spans="1:10" s="2" customFormat="1" ht="13.5" customHeight="1">
      <c r="A58" s="408" t="s">
        <v>2817</v>
      </c>
      <c r="B58" s="408"/>
      <c r="C58" s="408"/>
      <c r="D58" s="408"/>
      <c r="E58" s="408"/>
      <c r="F58" s="408"/>
      <c r="G58" s="447"/>
      <c r="H58" s="15">
        <v>270</v>
      </c>
      <c r="I58" s="73">
        <v>0</v>
      </c>
      <c r="J58" s="73">
        <v>0</v>
      </c>
    </row>
    <row r="59" spans="1:10" s="2" customFormat="1" ht="13.5" customHeight="1">
      <c r="A59" s="408" t="s">
        <v>2818</v>
      </c>
      <c r="B59" s="408"/>
      <c r="C59" s="408"/>
      <c r="D59" s="408"/>
      <c r="E59" s="408"/>
      <c r="F59" s="408"/>
      <c r="G59" s="447"/>
      <c r="H59" s="15">
        <v>271</v>
      </c>
      <c r="I59" s="73">
        <v>0</v>
      </c>
      <c r="J59" s="73">
        <v>0</v>
      </c>
    </row>
    <row r="60" spans="1:10" s="2" customFormat="1" ht="13.5" customHeight="1">
      <c r="A60" s="408" t="s">
        <v>2819</v>
      </c>
      <c r="B60" s="408"/>
      <c r="C60" s="408"/>
      <c r="D60" s="408"/>
      <c r="E60" s="408"/>
      <c r="F60" s="408"/>
      <c r="G60" s="447"/>
      <c r="H60" s="15">
        <v>272</v>
      </c>
      <c r="I60" s="73">
        <v>19595</v>
      </c>
      <c r="J60" s="73">
        <v>20852</v>
      </c>
    </row>
    <row r="61" spans="1:10" s="2" customFormat="1" ht="13.5" customHeight="1">
      <c r="A61" s="448" t="s">
        <v>645</v>
      </c>
      <c r="B61" s="448"/>
      <c r="C61" s="448"/>
      <c r="D61" s="448"/>
      <c r="E61" s="448"/>
      <c r="F61" s="448"/>
      <c r="G61" s="449"/>
      <c r="H61" s="15">
        <v>273</v>
      </c>
      <c r="I61" s="73">
        <v>19595</v>
      </c>
      <c r="J61" s="73">
        <v>20852</v>
      </c>
    </row>
    <row r="62" spans="1:10" s="2" customFormat="1" ht="13.5" customHeight="1">
      <c r="A62" s="408" t="s">
        <v>2820</v>
      </c>
      <c r="B62" s="408"/>
      <c r="C62" s="408"/>
      <c r="D62" s="408"/>
      <c r="E62" s="408"/>
      <c r="F62" s="408"/>
      <c r="G62" s="447"/>
      <c r="H62" s="15">
        <v>274</v>
      </c>
      <c r="I62" s="73">
        <v>1</v>
      </c>
      <c r="J62" s="73">
        <v>1</v>
      </c>
    </row>
    <row r="63" spans="1:10" s="2" customFormat="1" ht="13.5" customHeight="1">
      <c r="A63" s="408" t="s">
        <v>2821</v>
      </c>
      <c r="B63" s="408"/>
      <c r="C63" s="408"/>
      <c r="D63" s="408"/>
      <c r="E63" s="408"/>
      <c r="F63" s="408"/>
      <c r="G63" s="447"/>
      <c r="H63" s="15">
        <v>275</v>
      </c>
      <c r="I63" s="73">
        <v>0</v>
      </c>
      <c r="J63" s="73">
        <v>0</v>
      </c>
    </row>
    <row r="64" spans="1:10" s="2" customFormat="1" ht="13.5" customHeight="1">
      <c r="A64" s="408" t="s">
        <v>2822</v>
      </c>
      <c r="B64" s="408"/>
      <c r="C64" s="408"/>
      <c r="D64" s="408"/>
      <c r="E64" s="408"/>
      <c r="F64" s="408"/>
      <c r="G64" s="447"/>
      <c r="H64" s="15">
        <v>276</v>
      </c>
      <c r="I64" s="73">
        <v>58475</v>
      </c>
      <c r="J64" s="73">
        <v>67769</v>
      </c>
    </row>
    <row r="65" spans="1:10" s="2" customFormat="1" ht="13.5" customHeight="1">
      <c r="A65" s="408" t="s">
        <v>642</v>
      </c>
      <c r="B65" s="408"/>
      <c r="C65" s="408"/>
      <c r="D65" s="408"/>
      <c r="E65" s="408"/>
      <c r="F65" s="408"/>
      <c r="G65" s="447"/>
      <c r="H65" s="15">
        <v>277</v>
      </c>
      <c r="I65" s="73">
        <v>167888</v>
      </c>
      <c r="J65" s="73">
        <v>155224</v>
      </c>
    </row>
    <row r="66" spans="1:10" s="2" customFormat="1" ht="13.5" customHeight="1">
      <c r="A66" s="448" t="s">
        <v>2658</v>
      </c>
      <c r="B66" s="448"/>
      <c r="C66" s="448"/>
      <c r="D66" s="448"/>
      <c r="E66" s="448"/>
      <c r="F66" s="448"/>
      <c r="G66" s="449"/>
      <c r="H66" s="15">
        <v>278</v>
      </c>
      <c r="I66" s="73">
        <v>0</v>
      </c>
      <c r="J66" s="73">
        <v>0</v>
      </c>
    </row>
    <row r="67" spans="1:10" s="2" customFormat="1" ht="24.75" customHeight="1">
      <c r="A67" s="408" t="s">
        <v>2107</v>
      </c>
      <c r="B67" s="408"/>
      <c r="C67" s="408"/>
      <c r="D67" s="408"/>
      <c r="E67" s="408"/>
      <c r="F67" s="408"/>
      <c r="G67" s="447"/>
      <c r="H67" s="15">
        <v>279</v>
      </c>
      <c r="I67" s="73">
        <v>0</v>
      </c>
      <c r="J67" s="73">
        <v>0</v>
      </c>
    </row>
    <row r="68" spans="1:10" s="2" customFormat="1" ht="13.5" customHeight="1">
      <c r="A68" s="408" t="s">
        <v>648</v>
      </c>
      <c r="B68" s="408"/>
      <c r="C68" s="408"/>
      <c r="D68" s="408"/>
      <c r="E68" s="408"/>
      <c r="F68" s="408"/>
      <c r="G68" s="447"/>
      <c r="H68" s="15">
        <v>280</v>
      </c>
      <c r="I68" s="73">
        <v>0</v>
      </c>
      <c r="J68" s="73">
        <v>0</v>
      </c>
    </row>
    <row r="69" spans="1:10" s="2" customFormat="1" ht="13.5" customHeight="1">
      <c r="A69" s="408" t="s">
        <v>647</v>
      </c>
      <c r="B69" s="408"/>
      <c r="C69" s="408"/>
      <c r="D69" s="408"/>
      <c r="E69" s="408"/>
      <c r="F69" s="408"/>
      <c r="G69" s="447"/>
      <c r="H69" s="15">
        <v>281</v>
      </c>
      <c r="I69" s="73">
        <v>0</v>
      </c>
      <c r="J69" s="73">
        <v>0</v>
      </c>
    </row>
    <row r="70" spans="1:10" s="2" customFormat="1" ht="24.75" customHeight="1">
      <c r="A70" s="408" t="s">
        <v>646</v>
      </c>
      <c r="B70" s="408"/>
      <c r="C70" s="408"/>
      <c r="D70" s="408"/>
      <c r="E70" s="408"/>
      <c r="F70" s="408"/>
      <c r="G70" s="447"/>
      <c r="H70" s="15">
        <v>282</v>
      </c>
      <c r="I70" s="73">
        <v>0</v>
      </c>
      <c r="J70" s="73">
        <v>0</v>
      </c>
    </row>
    <row r="71" spans="1:10" s="2" customFormat="1" ht="13.5" customHeight="1">
      <c r="A71" s="412" t="s">
        <v>2055</v>
      </c>
      <c r="B71" s="412"/>
      <c r="C71" s="412"/>
      <c r="D71" s="412"/>
      <c r="E71" s="412"/>
      <c r="F71" s="412"/>
      <c r="G71" s="452"/>
      <c r="H71" s="17">
        <v>283</v>
      </c>
      <c r="I71" s="74">
        <v>0</v>
      </c>
      <c r="J71" s="74">
        <v>0</v>
      </c>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v>27</v>
      </c>
      <c r="J73" s="90">
        <v>1</v>
      </c>
    </row>
    <row r="74" spans="1:10" s="2" customFormat="1" ht="13.5" customHeight="1">
      <c r="A74" s="408" t="s">
        <v>991</v>
      </c>
      <c r="B74" s="408"/>
      <c r="C74" s="408"/>
      <c r="D74" s="408"/>
      <c r="E74" s="408"/>
      <c r="F74" s="408"/>
      <c r="G74" s="447"/>
      <c r="H74" s="15">
        <v>285</v>
      </c>
      <c r="I74" s="73">
        <v>0</v>
      </c>
      <c r="J74" s="73">
        <v>0</v>
      </c>
    </row>
    <row r="75" spans="1:10" s="2" customFormat="1" ht="13.5" customHeight="1">
      <c r="A75" s="408" t="s">
        <v>2231</v>
      </c>
      <c r="B75" s="408"/>
      <c r="C75" s="408"/>
      <c r="D75" s="408"/>
      <c r="E75" s="408"/>
      <c r="F75" s="408"/>
      <c r="G75" s="447"/>
      <c r="H75" s="15">
        <v>286</v>
      </c>
      <c r="I75" s="73">
        <v>0</v>
      </c>
      <c r="J75" s="73">
        <v>0</v>
      </c>
    </row>
    <row r="76" spans="1:10" s="2" customFormat="1" ht="13.5" customHeight="1">
      <c r="A76" s="412" t="s">
        <v>2232</v>
      </c>
      <c r="B76" s="412"/>
      <c r="C76" s="412"/>
      <c r="D76" s="412"/>
      <c r="E76" s="412"/>
      <c r="F76" s="412"/>
      <c r="G76" s="452"/>
      <c r="H76" s="17">
        <v>287</v>
      </c>
      <c r="I76" s="74">
        <v>0</v>
      </c>
      <c r="J76" s="74">
        <v>0</v>
      </c>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v>0</v>
      </c>
      <c r="J79" s="73">
        <v>0</v>
      </c>
    </row>
    <row r="80" spans="1:10" s="2" customFormat="1" ht="13.5" customHeight="1">
      <c r="A80" s="408" t="s">
        <v>1480</v>
      </c>
      <c r="B80" s="408"/>
      <c r="C80" s="408"/>
      <c r="D80" s="408"/>
      <c r="E80" s="408"/>
      <c r="F80" s="408"/>
      <c r="G80" s="447"/>
      <c r="H80" s="15">
        <v>290</v>
      </c>
      <c r="I80" s="73">
        <v>0</v>
      </c>
      <c r="J80" s="73">
        <v>0</v>
      </c>
    </row>
    <row r="81" spans="1:10" s="2" customFormat="1" ht="13.5" customHeight="1">
      <c r="A81" s="408" t="s">
        <v>201</v>
      </c>
      <c r="B81" s="408"/>
      <c r="C81" s="408"/>
      <c r="D81" s="408"/>
      <c r="E81" s="408"/>
      <c r="F81" s="408"/>
      <c r="G81" s="447"/>
      <c r="H81" s="15">
        <v>291</v>
      </c>
      <c r="I81" s="73">
        <v>0</v>
      </c>
      <c r="J81" s="73">
        <v>0</v>
      </c>
    </row>
    <row r="82" spans="1:10" s="2" customFormat="1" ht="36" customHeight="1">
      <c r="A82" s="408" t="s">
        <v>204</v>
      </c>
      <c r="B82" s="408"/>
      <c r="C82" s="408"/>
      <c r="D82" s="408"/>
      <c r="E82" s="408"/>
      <c r="F82" s="408"/>
      <c r="G82" s="447"/>
      <c r="H82" s="15">
        <v>292</v>
      </c>
      <c r="I82" s="73">
        <v>0</v>
      </c>
      <c r="J82" s="73">
        <v>0</v>
      </c>
    </row>
    <row r="83" spans="1:10" s="2" customFormat="1" ht="13.5" customHeight="1">
      <c r="A83" s="408" t="s">
        <v>202</v>
      </c>
      <c r="B83" s="408"/>
      <c r="C83" s="408"/>
      <c r="D83" s="408"/>
      <c r="E83" s="408"/>
      <c r="F83" s="408"/>
      <c r="G83" s="447"/>
      <c r="H83" s="15">
        <v>293</v>
      </c>
      <c r="I83" s="73">
        <v>0</v>
      </c>
      <c r="J83" s="73">
        <v>0</v>
      </c>
    </row>
    <row r="84" spans="1:10" s="2" customFormat="1" ht="13.5" customHeight="1">
      <c r="A84" s="408" t="s">
        <v>203</v>
      </c>
      <c r="B84" s="408"/>
      <c r="C84" s="408"/>
      <c r="D84" s="408"/>
      <c r="E84" s="408"/>
      <c r="F84" s="408"/>
      <c r="G84" s="447"/>
      <c r="H84" s="15">
        <v>294</v>
      </c>
      <c r="I84" s="73">
        <v>0</v>
      </c>
      <c r="J84" s="73">
        <v>0</v>
      </c>
    </row>
    <row r="85" spans="1:10" s="2" customFormat="1" ht="24.75" customHeight="1">
      <c r="A85" s="408" t="s">
        <v>2108</v>
      </c>
      <c r="B85" s="408"/>
      <c r="C85" s="408"/>
      <c r="D85" s="408"/>
      <c r="E85" s="408"/>
      <c r="F85" s="408"/>
      <c r="G85" s="447"/>
      <c r="H85" s="15">
        <v>295</v>
      </c>
      <c r="I85" s="73">
        <v>0</v>
      </c>
      <c r="J85" s="73">
        <v>0</v>
      </c>
    </row>
    <row r="86" spans="1:10" s="2" customFormat="1" ht="24.75" customHeight="1">
      <c r="A86" s="412" t="s">
        <v>205</v>
      </c>
      <c r="B86" s="412"/>
      <c r="C86" s="412"/>
      <c r="D86" s="412"/>
      <c r="E86" s="412"/>
      <c r="F86" s="412"/>
      <c r="G86" s="452"/>
      <c r="H86" s="17">
        <v>296</v>
      </c>
      <c r="I86" s="74">
        <v>0</v>
      </c>
      <c r="J86" s="74">
        <v>0</v>
      </c>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v>0</v>
      </c>
      <c r="J88" s="92">
        <v>0</v>
      </c>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8"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16524841919; Zdravstvena ustanova Ljekarna Drniš</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16524841919; Zdravstvena ustanova Ljekarna Drniš</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33:F33"/>
    <mergeCell ref="A41:F41"/>
    <mergeCell ref="A42:F42"/>
    <mergeCell ref="A36:F36"/>
    <mergeCell ref="A49:F49"/>
    <mergeCell ref="A47:F47"/>
    <mergeCell ref="A40:F40"/>
    <mergeCell ref="A46:F46"/>
    <mergeCell ref="A44:F44"/>
    <mergeCell ref="A34:F34"/>
    <mergeCell ref="A35:F35"/>
    <mergeCell ref="A54:F54"/>
    <mergeCell ref="A53:F53"/>
    <mergeCell ref="A50:F50"/>
    <mergeCell ref="A48:F48"/>
    <mergeCell ref="A51:F51"/>
    <mergeCell ref="A24:F24"/>
    <mergeCell ref="A37:F37"/>
    <mergeCell ref="A39:F39"/>
    <mergeCell ref="A38:J38"/>
    <mergeCell ref="A52:F52"/>
    <mergeCell ref="A21:F21"/>
    <mergeCell ref="A45:F45"/>
    <mergeCell ref="A43:F43"/>
    <mergeCell ref="A19:F19"/>
    <mergeCell ref="A30:F30"/>
    <mergeCell ref="A31:F31"/>
    <mergeCell ref="A28:F28"/>
    <mergeCell ref="A29:F29"/>
    <mergeCell ref="A20:F20"/>
    <mergeCell ref="A32:F32"/>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4" t="s">
        <v>158</v>
      </c>
      <c r="B2" s="474"/>
      <c r="C2" s="474"/>
      <c r="D2" s="474"/>
      <c r="E2" s="474"/>
      <c r="F2" s="474"/>
      <c r="G2" s="475"/>
      <c r="H2" s="475"/>
      <c r="I2" s="131"/>
      <c r="J2" s="131"/>
      <c r="K2" s="131"/>
      <c r="L2" s="131"/>
      <c r="M2" s="131"/>
      <c r="N2" s="131"/>
      <c r="O2" s="132"/>
      <c r="P2" s="392" t="s">
        <v>1214</v>
      </c>
      <c r="Q2" s="482"/>
      <c r="R2" s="482"/>
      <c r="S2" s="482"/>
      <c r="T2" s="482"/>
      <c r="U2" s="482"/>
      <c r="V2" s="482"/>
      <c r="W2" s="482"/>
      <c r="X2" s="482"/>
      <c r="Y2" s="483"/>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82"/>
      <c r="R3" s="482"/>
      <c r="S3" s="482"/>
      <c r="T3" s="482"/>
      <c r="U3" s="482"/>
      <c r="V3" s="482"/>
      <c r="W3" s="482"/>
      <c r="X3" s="482"/>
      <c r="Y3" s="483"/>
      <c r="Z3" s="473"/>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7" t="str">
        <f>"Obveznik: "&amp;IF(RefStr!C27&lt;&gt;"",RefStr!C27,"________")&amp;"; "&amp;IF(RefStr!C29&lt;&gt;"",RefStr!C29,"________________________________________________________"&amp;"; "&amp;IF(RefStr!F31&lt;&gt;"",RefStr!F31,"_______________"))</f>
        <v>Obveznik: 16524841919; Zdravstvena ustanova Ljekarna Drniš</v>
      </c>
      <c r="B5" s="488"/>
      <c r="C5" s="488"/>
      <c r="D5" s="488"/>
      <c r="E5" s="488"/>
      <c r="F5" s="488"/>
      <c r="G5" s="488"/>
      <c r="H5" s="488"/>
      <c r="I5" s="488"/>
      <c r="J5" s="488"/>
      <c r="K5" s="488"/>
      <c r="L5" s="488"/>
      <c r="M5" s="488"/>
      <c r="N5" s="488"/>
      <c r="O5" s="489"/>
      <c r="P5" s="489"/>
      <c r="Q5" s="489"/>
      <c r="R5" s="489"/>
      <c r="S5" s="489"/>
      <c r="T5" s="489"/>
      <c r="U5" s="489"/>
      <c r="V5" s="489"/>
      <c r="W5" s="489"/>
      <c r="X5" s="489"/>
      <c r="Y5" s="489"/>
      <c r="Z5" s="490"/>
      <c r="AC5" s="3">
        <f>IF(OR(MAX(Y10:Y33)&lt;&gt;0,MIN(Y10:Y33)&lt;&gt;0),1,0)</f>
        <v>0</v>
      </c>
      <c r="AD5" s="12" t="s">
        <v>2651</v>
      </c>
    </row>
    <row r="6" spans="1:30" s="3" customFormat="1" ht="15" customHeight="1" thickBot="1">
      <c r="A6" s="454" t="s">
        <v>617</v>
      </c>
      <c r="B6" s="479"/>
      <c r="C6" s="479"/>
      <c r="D6" s="479"/>
      <c r="E6" s="479"/>
      <c r="F6" s="479"/>
      <c r="G6" s="455" t="s">
        <v>633</v>
      </c>
      <c r="H6" s="404" t="s">
        <v>2275</v>
      </c>
      <c r="I6" s="455" t="s">
        <v>615</v>
      </c>
      <c r="J6" s="455"/>
      <c r="K6" s="455"/>
      <c r="L6" s="455"/>
      <c r="M6" s="455"/>
      <c r="N6" s="455"/>
      <c r="O6" s="455"/>
      <c r="P6" s="455"/>
      <c r="Q6" s="455"/>
      <c r="R6" s="455"/>
      <c r="S6" s="455"/>
      <c r="T6" s="455"/>
      <c r="U6" s="455"/>
      <c r="V6" s="455"/>
      <c r="W6" s="455"/>
      <c r="X6" s="455"/>
      <c r="Y6" s="455" t="s">
        <v>1217</v>
      </c>
      <c r="Z6" s="476" t="s">
        <v>616</v>
      </c>
      <c r="AC6" s="3">
        <f>IF(OR(MAX(Y39:Y62)&lt;&gt;0,MIN(Y39:Y62)&lt;&gt;0),1,0)</f>
        <v>0</v>
      </c>
      <c r="AD6" s="12" t="s">
        <v>710</v>
      </c>
    </row>
    <row r="7" spans="1:30" s="3" customFormat="1" ht="67.5" customHeight="1" thickBot="1">
      <c r="A7" s="480"/>
      <c r="B7" s="481"/>
      <c r="C7" s="481"/>
      <c r="D7" s="481"/>
      <c r="E7" s="481"/>
      <c r="F7" s="481"/>
      <c r="G7" s="478"/>
      <c r="H7" s="478"/>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8"/>
      <c r="Z7" s="477"/>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84" t="s">
        <v>618</v>
      </c>
      <c r="B9" s="484"/>
      <c r="C9" s="484"/>
      <c r="D9" s="484"/>
      <c r="E9" s="484"/>
      <c r="F9" s="484"/>
      <c r="G9" s="484"/>
      <c r="H9" s="484"/>
      <c r="I9" s="484"/>
      <c r="J9" s="484"/>
      <c r="K9" s="484"/>
      <c r="L9" s="484"/>
      <c r="M9" s="484"/>
      <c r="N9" s="484"/>
      <c r="O9" s="485"/>
      <c r="P9" s="485"/>
      <c r="Q9" s="485"/>
      <c r="R9" s="485"/>
      <c r="S9" s="485"/>
      <c r="T9" s="485"/>
      <c r="U9" s="485"/>
      <c r="V9" s="485"/>
      <c r="W9" s="485"/>
      <c r="X9" s="485"/>
      <c r="Y9" s="485"/>
      <c r="Z9" s="486"/>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3:F13"/>
    <mergeCell ref="A14:F14"/>
    <mergeCell ref="A23:F23"/>
    <mergeCell ref="A18:F18"/>
    <mergeCell ref="A19:F19"/>
    <mergeCell ref="A20:F20"/>
    <mergeCell ref="A21:F21"/>
    <mergeCell ref="A42:F42"/>
    <mergeCell ref="A34:Z34"/>
    <mergeCell ref="A38:Z38"/>
    <mergeCell ref="A40:F40"/>
    <mergeCell ref="A3:H3"/>
    <mergeCell ref="A22:F22"/>
    <mergeCell ref="A16:F16"/>
    <mergeCell ref="A17:F17"/>
    <mergeCell ref="A8:F8"/>
    <mergeCell ref="A15:F15"/>
    <mergeCell ref="A26:F26"/>
    <mergeCell ref="A27:F27"/>
    <mergeCell ref="A24:F24"/>
    <mergeCell ref="A25:F25"/>
    <mergeCell ref="A28:F28"/>
    <mergeCell ref="A43:F43"/>
    <mergeCell ref="A31:F31"/>
    <mergeCell ref="A32:F32"/>
    <mergeCell ref="A33:F33"/>
    <mergeCell ref="A41:F41"/>
    <mergeCell ref="A46:F46"/>
    <mergeCell ref="A47:F47"/>
    <mergeCell ref="A29:F29"/>
    <mergeCell ref="A30:F30"/>
    <mergeCell ref="A35:F35"/>
    <mergeCell ref="A36:F36"/>
    <mergeCell ref="A37:F37"/>
    <mergeCell ref="A39:F39"/>
    <mergeCell ref="A44:F44"/>
    <mergeCell ref="A45:F45"/>
    <mergeCell ref="A60:F60"/>
    <mergeCell ref="A48:F48"/>
    <mergeCell ref="A49:F49"/>
    <mergeCell ref="A54:F54"/>
    <mergeCell ref="A55:F55"/>
    <mergeCell ref="A50:F50"/>
    <mergeCell ref="A51:F51"/>
    <mergeCell ref="A52:F52"/>
    <mergeCell ref="A53:F53"/>
    <mergeCell ref="A56:F56"/>
    <mergeCell ref="A58:F58"/>
    <mergeCell ref="A57:F57"/>
    <mergeCell ref="A66:F66"/>
    <mergeCell ref="A61:F61"/>
    <mergeCell ref="A62:F62"/>
    <mergeCell ref="A64:F64"/>
    <mergeCell ref="A65:F65"/>
    <mergeCell ref="A63:Z63"/>
    <mergeCell ref="A59:F59"/>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Ljekarna Drnis</cp:lastModifiedBy>
  <cp:lastPrinted>2023-04-24T11:02:15Z</cp:lastPrinted>
  <dcterms:created xsi:type="dcterms:W3CDTF">2008-10-17T11:51:54Z</dcterms:created>
  <dcterms:modified xsi:type="dcterms:W3CDTF">2023-04-24T13:04:29Z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